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15" windowHeight="12345" activeTab="2"/>
  </bookViews>
  <sheets>
    <sheet name="Kryci list" sheetId="1" r:id="rId1"/>
    <sheet name="Rekapitulacia" sheetId="2" r:id="rId2"/>
    <sheet name="Prehlad" sheetId="3" r:id="rId3"/>
    <sheet name="Figury" sheetId="4" r:id="rId4"/>
  </sheets>
  <definedNames>
    <definedName name="_xlnm._FilterDatabase" hidden="1">#REF!</definedName>
    <definedName name="fakt1R">#REF!</definedName>
    <definedName name="_xlnm.Print_Area" localSheetId="3">Figury!$A:$D</definedName>
    <definedName name="_xlnm.Print_Area" localSheetId="0">'Kryci list'!$A:$M</definedName>
    <definedName name="_xlnm.Print_Area" localSheetId="2">Prehlad!$A:$O</definedName>
    <definedName name="_xlnm.Print_Area" localSheetId="1">Rekapitulacia!$A:$F</definedName>
    <definedName name="_xlnm.Print_Titles" localSheetId="3">Figury!$8:$10</definedName>
    <definedName name="_xlnm.Print_Titles" localSheetId="2">Prehlad!$8:$10</definedName>
    <definedName name="_xlnm.Print_Titles" localSheetId="1">Rekapitulacia!$8:$10</definedName>
  </definedNames>
  <calcPr calcId="114210" fullCalcOnLoad="1"/>
</workbook>
</file>

<file path=xl/calcChain.xml><?xml version="1.0" encoding="utf-8"?>
<calcChain xmlns="http://schemas.openxmlformats.org/spreadsheetml/2006/main">
  <c r="H1" i="1"/>
  <c r="F8"/>
  <c r="I8"/>
  <c r="M8"/>
  <c r="F9"/>
  <c r="I9"/>
  <c r="M9"/>
  <c r="F13"/>
  <c r="F14"/>
  <c r="I15"/>
  <c r="M15"/>
  <c r="M21"/>
  <c r="L25"/>
  <c r="M25"/>
  <c r="D8" i="3"/>
  <c r="H14"/>
  <c r="J14"/>
  <c r="L14"/>
  <c r="L22"/>
  <c r="H16"/>
  <c r="J16"/>
  <c r="H17"/>
  <c r="J17"/>
  <c r="L17"/>
  <c r="H19"/>
  <c r="J19"/>
  <c r="L19"/>
  <c r="H21"/>
  <c r="J21"/>
  <c r="H22"/>
  <c r="I22"/>
  <c r="J22"/>
  <c r="E22"/>
  <c r="N22"/>
  <c r="N69"/>
  <c r="W22"/>
  <c r="H25"/>
  <c r="H46"/>
  <c r="B13" i="2"/>
  <c r="J25" i="3"/>
  <c r="L25"/>
  <c r="H26"/>
  <c r="J26"/>
  <c r="J46"/>
  <c r="L26"/>
  <c r="H31"/>
  <c r="J31"/>
  <c r="L31"/>
  <c r="H34"/>
  <c r="J34"/>
  <c r="L34"/>
  <c r="H35"/>
  <c r="J35"/>
  <c r="H36"/>
  <c r="J36"/>
  <c r="L36"/>
  <c r="H38"/>
  <c r="J38"/>
  <c r="L38"/>
  <c r="H40"/>
  <c r="J40"/>
  <c r="L40"/>
  <c r="H42"/>
  <c r="J42"/>
  <c r="L42"/>
  <c r="H43"/>
  <c r="J43"/>
  <c r="L43"/>
  <c r="H44"/>
  <c r="J44"/>
  <c r="I45"/>
  <c r="J45"/>
  <c r="L45"/>
  <c r="I46"/>
  <c r="C13" i="2"/>
  <c r="L46" i="3"/>
  <c r="E13" i="2"/>
  <c r="N46" i="3"/>
  <c r="W46"/>
  <c r="G13" i="2"/>
  <c r="H49" i="3"/>
  <c r="J49"/>
  <c r="L49"/>
  <c r="H51"/>
  <c r="J51"/>
  <c r="H52"/>
  <c r="J52"/>
  <c r="N52"/>
  <c r="H53"/>
  <c r="J53"/>
  <c r="N53"/>
  <c r="H54"/>
  <c r="J54"/>
  <c r="N54"/>
  <c r="H55"/>
  <c r="J55"/>
  <c r="H56"/>
  <c r="J56"/>
  <c r="L56"/>
  <c r="N56"/>
  <c r="H58"/>
  <c r="J58"/>
  <c r="L58"/>
  <c r="N58"/>
  <c r="H60"/>
  <c r="J60"/>
  <c r="H61"/>
  <c r="J61"/>
  <c r="L61"/>
  <c r="N61"/>
  <c r="H62"/>
  <c r="J62"/>
  <c r="L62"/>
  <c r="N62"/>
  <c r="H63"/>
  <c r="J63"/>
  <c r="H64"/>
  <c r="J64"/>
  <c r="H65"/>
  <c r="J65"/>
  <c r="H66"/>
  <c r="J66"/>
  <c r="H67"/>
  <c r="I67"/>
  <c r="J67"/>
  <c r="E67"/>
  <c r="L67"/>
  <c r="N67"/>
  <c r="W67"/>
  <c r="I69"/>
  <c r="C15" i="2"/>
  <c r="W69" i="3"/>
  <c r="G15" i="2"/>
  <c r="H73" i="3"/>
  <c r="J73"/>
  <c r="J79"/>
  <c r="N73"/>
  <c r="H74"/>
  <c r="H79"/>
  <c r="J74"/>
  <c r="L74"/>
  <c r="I75"/>
  <c r="J75"/>
  <c r="H76"/>
  <c r="J76"/>
  <c r="H77"/>
  <c r="J77"/>
  <c r="I78"/>
  <c r="J78"/>
  <c r="L78"/>
  <c r="I79"/>
  <c r="L79"/>
  <c r="N79"/>
  <c r="W79"/>
  <c r="W132"/>
  <c r="H82"/>
  <c r="J82"/>
  <c r="H83"/>
  <c r="I83"/>
  <c r="J83"/>
  <c r="E83"/>
  <c r="L83"/>
  <c r="N83"/>
  <c r="W83"/>
  <c r="H86"/>
  <c r="J86"/>
  <c r="N86"/>
  <c r="H88"/>
  <c r="I88"/>
  <c r="J88"/>
  <c r="E88"/>
  <c r="L88"/>
  <c r="N88"/>
  <c r="W88"/>
  <c r="H91"/>
  <c r="H94"/>
  <c r="B20" i="2"/>
  <c r="J91" i="3"/>
  <c r="I92"/>
  <c r="J92"/>
  <c r="L92"/>
  <c r="I93"/>
  <c r="J93"/>
  <c r="J94"/>
  <c r="L93"/>
  <c r="I94"/>
  <c r="C20" i="2"/>
  <c r="L94" i="3"/>
  <c r="E20" i="2"/>
  <c r="N94" i="3"/>
  <c r="W94"/>
  <c r="G20" i="2"/>
  <c r="H97" i="3"/>
  <c r="J97"/>
  <c r="L97"/>
  <c r="I99"/>
  <c r="I106"/>
  <c r="C21" i="2"/>
  <c r="J99" i="3"/>
  <c r="L99"/>
  <c r="L106"/>
  <c r="E21" i="2"/>
  <c r="I100" i="3"/>
  <c r="J100"/>
  <c r="L100"/>
  <c r="I101"/>
  <c r="J101"/>
  <c r="L101"/>
  <c r="H102"/>
  <c r="J102"/>
  <c r="H103"/>
  <c r="J103"/>
  <c r="I104"/>
  <c r="J104"/>
  <c r="L104"/>
  <c r="I105"/>
  <c r="J105"/>
  <c r="L105"/>
  <c r="H106"/>
  <c r="J106"/>
  <c r="E106"/>
  <c r="N106"/>
  <c r="W106"/>
  <c r="H109"/>
  <c r="H112"/>
  <c r="B22" i="2"/>
  <c r="J109" i="3"/>
  <c r="L109"/>
  <c r="I111"/>
  <c r="J111"/>
  <c r="J112"/>
  <c r="L111"/>
  <c r="I112"/>
  <c r="C22" i="2"/>
  <c r="L112" i="3"/>
  <c r="E22" i="2"/>
  <c r="N112" i="3"/>
  <c r="W112"/>
  <c r="G22" i="2"/>
  <c r="H115" i="3"/>
  <c r="J115"/>
  <c r="L115"/>
  <c r="I117"/>
  <c r="I118"/>
  <c r="C23" i="2"/>
  <c r="J117" i="3"/>
  <c r="L117"/>
  <c r="L118"/>
  <c r="E23" i="2"/>
  <c r="H118" i="3"/>
  <c r="J118"/>
  <c r="E118"/>
  <c r="N118"/>
  <c r="W118"/>
  <c r="H121"/>
  <c r="H125"/>
  <c r="B24" i="2"/>
  <c r="J121" i="3"/>
  <c r="H122"/>
  <c r="J122"/>
  <c r="L122"/>
  <c r="H124"/>
  <c r="J124"/>
  <c r="J125"/>
  <c r="L124"/>
  <c r="I125"/>
  <c r="C24" i="2"/>
  <c r="L125" i="3"/>
  <c r="E24" i="2"/>
  <c r="N125" i="3"/>
  <c r="W125"/>
  <c r="G24" i="2"/>
  <c r="H128" i="3"/>
  <c r="J128"/>
  <c r="J130"/>
  <c r="L128"/>
  <c r="H130"/>
  <c r="I130"/>
  <c r="C25" i="2"/>
  <c r="L130" i="3"/>
  <c r="E25" i="2"/>
  <c r="N130" i="3"/>
  <c r="W130"/>
  <c r="G25" i="2"/>
  <c r="N132" i="3"/>
  <c r="B8" i="2"/>
  <c r="B12"/>
  <c r="C12"/>
  <c r="D12"/>
  <c r="F12"/>
  <c r="G12"/>
  <c r="F13"/>
  <c r="B14"/>
  <c r="C14"/>
  <c r="D14"/>
  <c r="E14"/>
  <c r="F14"/>
  <c r="G14"/>
  <c r="F17"/>
  <c r="B18"/>
  <c r="C18"/>
  <c r="D18"/>
  <c r="E18"/>
  <c r="F18"/>
  <c r="G18"/>
  <c r="B19"/>
  <c r="C19"/>
  <c r="D19"/>
  <c r="E19"/>
  <c r="F19"/>
  <c r="G19"/>
  <c r="F20"/>
  <c r="B21"/>
  <c r="D21"/>
  <c r="F21"/>
  <c r="G21"/>
  <c r="F22"/>
  <c r="B23"/>
  <c r="D23"/>
  <c r="F23"/>
  <c r="G23"/>
  <c r="F24"/>
  <c r="B25"/>
  <c r="F25"/>
  <c r="F26"/>
  <c r="E125" i="3"/>
  <c r="D24" i="2"/>
  <c r="E112" i="3"/>
  <c r="D22" i="2"/>
  <c r="E94" i="3"/>
  <c r="D20" i="2"/>
  <c r="G26"/>
  <c r="W134" i="3"/>
  <c r="G29" i="2"/>
  <c r="E46" i="3"/>
  <c r="D13" i="2"/>
  <c r="N134" i="3"/>
  <c r="F29" i="2"/>
  <c r="F15"/>
  <c r="E12"/>
  <c r="L69" i="3"/>
  <c r="L132"/>
  <c r="E26" i="2"/>
  <c r="E130" i="3"/>
  <c r="D25" i="2"/>
  <c r="H132" i="3"/>
  <c r="B17" i="2"/>
  <c r="E79" i="3"/>
  <c r="J132"/>
  <c r="D17" i="2"/>
  <c r="I132" i="3"/>
  <c r="H69"/>
  <c r="E11" i="1"/>
  <c r="G17" i="2"/>
  <c r="E17"/>
  <c r="C17"/>
  <c r="J69" i="3"/>
  <c r="J134"/>
  <c r="E69"/>
  <c r="D15" i="2"/>
  <c r="C26"/>
  <c r="E12" i="1"/>
  <c r="E15"/>
  <c r="I134" i="3"/>
  <c r="C29" i="2"/>
  <c r="E132" i="3"/>
  <c r="D26" i="2"/>
  <c r="D11" i="1"/>
  <c r="F11"/>
  <c r="H134" i="3"/>
  <c r="B29" i="2"/>
  <c r="B15"/>
  <c r="D12" i="1"/>
  <c r="B26" i="2"/>
  <c r="E15"/>
  <c r="L134" i="3"/>
  <c r="E29" i="2"/>
  <c r="E134" i="3"/>
  <c r="D29" i="2"/>
  <c r="D15" i="1"/>
  <c r="F12"/>
  <c r="F15"/>
  <c r="M23"/>
  <c r="L24"/>
  <c r="M24"/>
  <c r="M26"/>
</calcChain>
</file>

<file path=xl/sharedStrings.xml><?xml version="1.0" encoding="utf-8"?>
<sst xmlns="http://schemas.openxmlformats.org/spreadsheetml/2006/main" count="829" uniqueCount="387">
  <si>
    <t xml:space="preserve"> Ing. Lengyelová Jolana</t>
  </si>
  <si>
    <t>V module</t>
  </si>
  <si>
    <t>Hlavička1</t>
  </si>
  <si>
    <t>Mena</t>
  </si>
  <si>
    <t>Hlavička2</t>
  </si>
  <si>
    <t>Obdobie</t>
  </si>
  <si>
    <t xml:space="preserve"> Stavba :Zvýšenie energetickej efektívnosti objektov DSS SKI Kráľovce</t>
  </si>
  <si>
    <t>Miesto:</t>
  </si>
  <si>
    <t>Rozpočet:</t>
  </si>
  <si>
    <t>Rozpočet</t>
  </si>
  <si>
    <t>Krycí list rozpočtu v</t>
  </si>
  <si>
    <t>EUR</t>
  </si>
  <si>
    <t xml:space="preserve"> Objekt :SO 003 - Kotolňa</t>
  </si>
  <si>
    <t>JKSO :</t>
  </si>
  <si>
    <t>Spracoval:</t>
  </si>
  <si>
    <t>Čerpanie</t>
  </si>
  <si>
    <t>Krycí list splátky v</t>
  </si>
  <si>
    <t>za obdobie</t>
  </si>
  <si>
    <t>Mesiac 2011</t>
  </si>
  <si>
    <t xml:space="preserve"> </t>
  </si>
  <si>
    <t>Dňa:</t>
  </si>
  <si>
    <t>09.02.2016</t>
  </si>
  <si>
    <t>Zmluva č.:</t>
  </si>
  <si>
    <t>VK</t>
  </si>
  <si>
    <t>Krycí list výrobnej kalkulácie v</t>
  </si>
  <si>
    <t xml:space="preserve"> Odberateľ:</t>
  </si>
  <si>
    <t/>
  </si>
  <si>
    <t>IČO: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</si>
  <si>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</si>
  <si>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</si>
  <si>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</si>
  <si>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</si>
  <si>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</si>
  <si>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</si>
  <si>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</si>
  <si>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</si>
  <si>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</si>
  <si>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</si>
  <si>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</si>
  <si>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</si>
  <si>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</si>
  <si>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</si>
  <si>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</si>
  <si>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</si>
  <si>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</si>
  <si>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</si>
  <si>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</si>
  <si>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</si>
  <si>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</si>
  <si>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</si>
  <si>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</si>
  <si>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</si>
  <si>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</si>
  <si>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</si>
  <si>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</si>
  <si>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</si>
  <si>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</si>
  <si>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</si>
  <si>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</si>
  <si>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</si>
  <si>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</si>
  <si>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</si>
  <si>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</si>
  <si>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</si>
  <si>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</si>
  <si>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</si>
  <si>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</si>
  <si>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</si>
  <si>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</si>
  <si>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</si>
  <si>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</si>
  <si>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</si>
  <si>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</si>
  <si>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</si>
  <si>
    <t xml:space="preserve">Odberateľ: 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</si>
  <si>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</si>
  <si>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</si>
  <si>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</si>
  <si>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</si>
  <si>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</si>
  <si>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>Dátum: 09.02.2016</t>
  </si>
  <si>
    <t>Rekapitulácia splátky v</t>
  </si>
  <si>
    <t>Rekapitulácia výrobnej kalkulácie v</t>
  </si>
  <si>
    <t>Stavba :Zvýšenie energetickej efektívnosti objektov DSS SKI Kráľovce</t>
  </si>
  <si>
    <t>Objekt :SO 003 - Kotolňa</t>
  </si>
  <si>
    <t>Ing. Lengyelová Jolana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</si>
  <si>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</si>
  <si>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</si>
  <si>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</si>
  <si>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</si>
  <si>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</si>
  <si>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</si>
  <si>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</si>
  <si>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2 - ZÁKLADY</t>
  </si>
  <si>
    <t>6 - ÚPRAVY POVRCHOV, PODLAHY, VÝPLNE</t>
  </si>
  <si>
    <t>9 - OSTATNÉ KONŠTRUKCIE A PRÁCE</t>
  </si>
  <si>
    <t xml:space="preserve">PRÁCE A DODÁVKY HSV  spolu: </t>
  </si>
  <si>
    <t>711 - Izolácie proti vode a vlhkosti</t>
  </si>
  <si>
    <t>721 - Vnútorná kanalizácia</t>
  </si>
  <si>
    <t>764 - Konštrukcie klampiarske</t>
  </si>
  <si>
    <t>766 - Konštrukcie stolárske</t>
  </si>
  <si>
    <t>767 - Konštrukcie doplnk. kovové stavebné</t>
  </si>
  <si>
    <t>771 - Podlahy z dlaždíc  keramických</t>
  </si>
  <si>
    <t>781 - Obklady z obkladačiek a dosiek</t>
  </si>
  <si>
    <t>783 - Nátery</t>
  </si>
  <si>
    <t>784 - Maľby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</si>
  <si>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</si>
  <si>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</si>
  <si>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</si>
  <si>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</si>
  <si>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</si>
  <si>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</si>
  <si>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</si>
  <si>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</si>
  <si>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</si>
  <si>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</si>
  <si>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</si>
  <si>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</si>
  <si>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</si>
  <si>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</si>
  <si>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</si>
  <si>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</si>
  <si>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</si>
  <si>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</si>
  <si>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</si>
  <si>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</si>
  <si>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</si>
  <si>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</si>
  <si>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</si>
  <si>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</si>
  <si>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</si>
  <si>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</si>
  <si>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</si>
  <si>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</si>
  <si>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</si>
  <si>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</si>
  <si>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</si>
  <si>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</si>
  <si>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</si>
  <si>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</si>
  <si>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</si>
  <si>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</si>
  <si>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</si>
  <si>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002</t>
  </si>
  <si>
    <t xml:space="preserve">21690-4212   </t>
  </si>
  <si>
    <t xml:space="preserve">Očistenie plôch stlačeným vzduchom                                                                                      </t>
  </si>
  <si>
    <t xml:space="preserve">m2      </t>
  </si>
  <si>
    <t xml:space="preserve">                    </t>
  </si>
  <si>
    <t>45.25.21</t>
  </si>
  <si>
    <t xml:space="preserve">0206108202002       </t>
  </si>
  <si>
    <t>1,2*2,5 =   3.000</t>
  </si>
  <si>
    <t>a</t>
  </si>
  <si>
    <t xml:space="preserve">21690-4391   </t>
  </si>
  <si>
    <t xml:space="preserve">Príplatok za ručné dočistenie oceľ. kefou                                                                               </t>
  </si>
  <si>
    <t xml:space="preserve">0206109090091       </t>
  </si>
  <si>
    <t>011</t>
  </si>
  <si>
    <t xml:space="preserve">27531-3511   </t>
  </si>
  <si>
    <t xml:space="preserve">Základové pätky z betónu prostého tr. C12/15                                                                            </t>
  </si>
  <si>
    <t xml:space="preserve">m3      </t>
  </si>
  <si>
    <t>45.25.32</t>
  </si>
  <si>
    <t xml:space="preserve">1101020103002       </t>
  </si>
  <si>
    <t>0,34*(1*0,985+1,81*2,15) =   1.658</t>
  </si>
  <si>
    <t>253</t>
  </si>
  <si>
    <t xml:space="preserve">27535-1110   </t>
  </si>
  <si>
    <t xml:space="preserve">Debnenie zákl. pätiek blokov plochy rovinné                                                                             </t>
  </si>
  <si>
    <t>45.21.22</t>
  </si>
  <si>
    <t xml:space="preserve">1101021101041       </t>
  </si>
  <si>
    <t>0,35*(2,15*2+0,985+1,81) =   2.483</t>
  </si>
  <si>
    <t xml:space="preserve">27535-1119   </t>
  </si>
  <si>
    <t xml:space="preserve">Oddebnenie základných pätiek a blokov                                                                                   </t>
  </si>
  <si>
    <t xml:space="preserve">1101021101044       </t>
  </si>
  <si>
    <t xml:space="preserve">2 - ZÁKLADY  spolu: </t>
  </si>
  <si>
    <t>014</t>
  </si>
  <si>
    <t xml:space="preserve">61142-1431   </t>
  </si>
  <si>
    <t xml:space="preserve">Oprava vápennej omietky stropov a klenieb štukových 30-50%                                                              </t>
  </si>
  <si>
    <t>45.41.10</t>
  </si>
  <si>
    <t xml:space="preserve">1301040300861       </t>
  </si>
  <si>
    <t xml:space="preserve">61242-1431   </t>
  </si>
  <si>
    <t xml:space="preserve">Oprava vnútorných vápenných omietok stien štukových 30-50%                                                              </t>
  </si>
  <si>
    <t xml:space="preserve">1303040300831       </t>
  </si>
  <si>
    <t>3*2*(6,475+4,5+1,2+1,9+2+1,15+1,8+2+2+1,3+2,475+1,2) =   168.000</t>
  </si>
  <si>
    <t>-1,15*1,75-0,9*0,9-1,15*1,75-0,6*0,9-1,4*1,9-0,8*1,97*2 =   -11.187</t>
  </si>
  <si>
    <t>0,35*(1,15+1,75*2+0,9*3+1,15+1,75*2+0,6+0,9*2+0,8*2+1,97*4+1,4+1,9*2) =   10.178</t>
  </si>
  <si>
    <t>-0,7*1,97*2-0,8*1,97*6 =   -12.214</t>
  </si>
  <si>
    <t xml:space="preserve">62246-4222   </t>
  </si>
  <si>
    <t xml:space="preserve">Omietka vonk. stien tenkovrstv. BAUMIT silikátová základ a škrabaná 2 mm                                                </t>
  </si>
  <si>
    <t xml:space="preserve">13090910            </t>
  </si>
  <si>
    <t>3,55*(10,77*2+5,22*2) =   113.529</t>
  </si>
  <si>
    <t>-0,6*0,9-0,9*0,9-1,15*1,75*2-1,4*1,9-0,8*1,97*2 =   -11.187</t>
  </si>
  <si>
    <t xml:space="preserve">62248-4010   </t>
  </si>
  <si>
    <t xml:space="preserve">Potiahnutie vonk. stien sklotextilnou mriežkou                                                                          </t>
  </si>
  <si>
    <t xml:space="preserve">1309171600021       </t>
  </si>
  <si>
    <t xml:space="preserve">62290-9010   </t>
  </si>
  <si>
    <t xml:space="preserve">Očistenie vonkajšej omietky vysokotlakovou súpravou WAP                                                                 </t>
  </si>
  <si>
    <t xml:space="preserve">1309159             </t>
  </si>
  <si>
    <t xml:space="preserve">63131-3511   </t>
  </si>
  <si>
    <t xml:space="preserve">Mazanina z betónu prostého tr. C12/15 hr. 8-12 cm                                                                       </t>
  </si>
  <si>
    <t xml:space="preserve">1401010104001       </t>
  </si>
  <si>
    <t>0,1*42,89 =   4.289</t>
  </si>
  <si>
    <t xml:space="preserve">63131-5511   </t>
  </si>
  <si>
    <t xml:space="preserve">Mazanina z betónu prostého tr. C12/15 hr. 12-24 cm                                                                      </t>
  </si>
  <si>
    <t xml:space="preserve">1401010104003       </t>
  </si>
  <si>
    <t>0,115*29,14+0,14*(42,89-29,14) =   5.276</t>
  </si>
  <si>
    <t xml:space="preserve">63245-1211   </t>
  </si>
  <si>
    <t xml:space="preserve">Poter pieskocement. 400 kg cem./m3 ocel. hladený hr. do 1 cm                                                            </t>
  </si>
  <si>
    <t xml:space="preserve">1402010202011       </t>
  </si>
  <si>
    <t>3+1*0,985+1,81*2,15 =   7.877</t>
  </si>
  <si>
    <t xml:space="preserve">64199-1611   </t>
  </si>
  <si>
    <t xml:space="preserve">Osadenie rámov okien z plastov do 1 m2 s montážnou penou                                                                </t>
  </si>
  <si>
    <t xml:space="preserve">kus     </t>
  </si>
  <si>
    <t>45.42.11</t>
  </si>
  <si>
    <t xml:space="preserve">1223011             </t>
  </si>
  <si>
    <t xml:space="preserve">64199-1721   </t>
  </si>
  <si>
    <t xml:space="preserve">Osadenie rámov okien z plastov do 4 m2 s montážnou penou                                                                </t>
  </si>
  <si>
    <t xml:space="preserve">64494-1112   </t>
  </si>
  <si>
    <t xml:space="preserve">Osadenie ventilačných mriežok veľ. do 300 x 300 mm                                                                      </t>
  </si>
  <si>
    <t>45.25.50</t>
  </si>
  <si>
    <t>MAT</t>
  </si>
  <si>
    <t xml:space="preserve">553 444140   </t>
  </si>
  <si>
    <t xml:space="preserve">vetracia mriežka + žáluzia 450x240mm                                                                                    </t>
  </si>
  <si>
    <t>28.12.10</t>
  </si>
  <si>
    <t xml:space="preserve">6 - ÚPRAVY POVRCHOV, PODLAHY, VÝPLNE  spolu: </t>
  </si>
  <si>
    <t>003</t>
  </si>
  <si>
    <t xml:space="preserve">94294-1021   </t>
  </si>
  <si>
    <t xml:space="preserve">Montáž lešenia ťaž. rad. s podlahami š. 2-2,5 m v. do 10 m do 3 kPa                                                     </t>
  </si>
  <si>
    <t>45.25.10</t>
  </si>
  <si>
    <t xml:space="preserve">0301020101001       </t>
  </si>
  <si>
    <t xml:space="preserve">94294-1821   </t>
  </si>
  <si>
    <t xml:space="preserve">Demontáž lešenia ťaž. rad. s podlahami š. 2-2,5 m v. do 10 m do 3 kPa                                                   </t>
  </si>
  <si>
    <t xml:space="preserve">0301020101501       </t>
  </si>
  <si>
    <t>013</t>
  </si>
  <si>
    <t xml:space="preserve">96504-3331   </t>
  </si>
  <si>
    <t xml:space="preserve">Búranie bet. podkladu s poterom hr. do 10 cm do 4 m2                                                                    </t>
  </si>
  <si>
    <t>45.11.11</t>
  </si>
  <si>
    <t xml:space="preserve">050105040000        </t>
  </si>
  <si>
    <t xml:space="preserve">96504-3441   </t>
  </si>
  <si>
    <t xml:space="preserve">Búranie bet. podkladu s poterom hr. do 15 cm nad 4 m2                                                                   </t>
  </si>
  <si>
    <t xml:space="preserve">0501050400010       </t>
  </si>
  <si>
    <t xml:space="preserve">96508-1713   </t>
  </si>
  <si>
    <t xml:space="preserve">Búranie dlažieb xylolit. alebo keram. hr. do 1 cm nad 1 m2                                                              </t>
  </si>
  <si>
    <t xml:space="preserve">0501050800002       </t>
  </si>
  <si>
    <t xml:space="preserve">96806-1125   </t>
  </si>
  <si>
    <t xml:space="preserve">Vyvesenie alebo zavesenie drev. krídiel dvier do 2 m2                                                                   </t>
  </si>
  <si>
    <t xml:space="preserve">0502070600003       </t>
  </si>
  <si>
    <t xml:space="preserve">96806-2354   </t>
  </si>
  <si>
    <t xml:space="preserve">Vybúranie rámov okien drev. dvojitých alebo zdvoj. do 1 m2                                                              </t>
  </si>
  <si>
    <t xml:space="preserve">0502070600011       </t>
  </si>
  <si>
    <t>0,6*0,9+0,9*0,9 =   1.350</t>
  </si>
  <si>
    <t xml:space="preserve">96806-2356   </t>
  </si>
  <si>
    <t xml:space="preserve">Vybúranie rámov okien drev. dvojitých alebo zdvoj. do 4 m2                                                              </t>
  </si>
  <si>
    <t xml:space="preserve">0502070600013       </t>
  </si>
  <si>
    <t>1,15*1,75*2 =   4.025</t>
  </si>
  <si>
    <t xml:space="preserve">96807-1125   </t>
  </si>
  <si>
    <t xml:space="preserve">Vyvesenie alebo zavesenie kov. dvier do 2 m2                                                                            </t>
  </si>
  <si>
    <t xml:space="preserve">0502070700003       </t>
  </si>
  <si>
    <t xml:space="preserve">97103-3351   </t>
  </si>
  <si>
    <t xml:space="preserve">Vybúr. otvorov do 0,09 m2 murivo tehl. MV, MVC hr. do 45 cm                                                             </t>
  </si>
  <si>
    <t xml:space="preserve">0501070300014       </t>
  </si>
  <si>
    <t xml:space="preserve">97103-3451   </t>
  </si>
  <si>
    <t xml:space="preserve">Vybúr. otvorov do 0,25 m2 murivo tehl. MV, MVC hr. do 45 cm                                                             </t>
  </si>
  <si>
    <t xml:space="preserve">0501070300021       </t>
  </si>
  <si>
    <t xml:space="preserve">97908-1111   </t>
  </si>
  <si>
    <t xml:space="preserve">Odvoz sute a vybúraných hmôt na skládku do 1 km                                                                         </t>
  </si>
  <si>
    <t xml:space="preserve">t       </t>
  </si>
  <si>
    <t xml:space="preserve">0508020002001       </t>
  </si>
  <si>
    <t xml:space="preserve">97908-1121   </t>
  </si>
  <si>
    <t xml:space="preserve">Odvoz sute a vybúraných hmôt na skládku každý ďalší 1 km                                                                </t>
  </si>
  <si>
    <t xml:space="preserve">0508020002002       </t>
  </si>
  <si>
    <t xml:space="preserve">97908-2111   </t>
  </si>
  <si>
    <t xml:space="preserve">Vnútrostavenisková doprava sute a vybúraných hmôt do 10 m                                                               </t>
  </si>
  <si>
    <t xml:space="preserve">0508038801001       </t>
  </si>
  <si>
    <t xml:space="preserve">97913-1409   </t>
  </si>
  <si>
    <t xml:space="preserve">Poplatok za ulož.a znešk.staveb.sute na vymedzených skládkach "O"-ostatný odpad                                         </t>
  </si>
  <si>
    <t xml:space="preserve">050803              </t>
  </si>
  <si>
    <t xml:space="preserve">9 - OSTATNÉ KONŠTRUKCIE A PRÁCE  spolu: </t>
  </si>
  <si>
    <t>PRÁCE A DODÁVKY PSV</t>
  </si>
  <si>
    <t>711</t>
  </si>
  <si>
    <t xml:space="preserve">71130-0832   </t>
  </si>
  <si>
    <t xml:space="preserve">Odstránenie izolácie proti vlhkosti 2-vrstvovej                                                                         </t>
  </si>
  <si>
    <t>I</t>
  </si>
  <si>
    <t>45.22.12</t>
  </si>
  <si>
    <t xml:space="preserve">610101              </t>
  </si>
  <si>
    <t xml:space="preserve">71147-1051   </t>
  </si>
  <si>
    <t xml:space="preserve">Zhotovenie izolácie tlakovej položením fólie PVC voľne vodor.                                                           </t>
  </si>
  <si>
    <t>45.22.20</t>
  </si>
  <si>
    <t xml:space="preserve">6101010401001       </t>
  </si>
  <si>
    <t xml:space="preserve">628 2E1816   </t>
  </si>
  <si>
    <t xml:space="preserve">Fólia izolačná Ekoplast 806 hr.1,5mm zemná proti ropným látkam                                                          </t>
  </si>
  <si>
    <t xml:space="preserve">  .  .  </t>
  </si>
  <si>
    <t xml:space="preserve">71149-1171   </t>
  </si>
  <si>
    <t xml:space="preserve">Zhotovenie izolácie tlakovej položením podkladnej textílie vodor.                                                       </t>
  </si>
  <si>
    <t xml:space="preserve">6101010501001       </t>
  </si>
  <si>
    <t xml:space="preserve">71149-1172   </t>
  </si>
  <si>
    <t xml:space="preserve">Zhotovenie izolácie tlakovej položením ochrannej textílie vodor.                                                        </t>
  </si>
  <si>
    <t xml:space="preserve">6101010501002       </t>
  </si>
  <si>
    <t xml:space="preserve">693 665120   </t>
  </si>
  <si>
    <t xml:space="preserve">Geotextília polypropylénová TATRATEX PP 300g/m2                                                                         </t>
  </si>
  <si>
    <t>17.20.10</t>
  </si>
  <si>
    <t xml:space="preserve">711 - Izolácie proti vode a vlhkosti  spolu: </t>
  </si>
  <si>
    <t>721</t>
  </si>
  <si>
    <t xml:space="preserve">72121-1405   </t>
  </si>
  <si>
    <t xml:space="preserve">Podlahové vpusty  s vod. odtokom DN 40/50 s aut a ruč uzáv proti vzdut vode+úprava kan.                                 </t>
  </si>
  <si>
    <t xml:space="preserve">721 - Vnútorná kanalizácia  spolu: </t>
  </si>
  <si>
    <t>764</t>
  </si>
  <si>
    <t xml:space="preserve">76441-0850   </t>
  </si>
  <si>
    <t xml:space="preserve">Klamp. demont. parapetov rš 330                                                                                         </t>
  </si>
  <si>
    <t xml:space="preserve">m       </t>
  </si>
  <si>
    <t>45.22.13</t>
  </si>
  <si>
    <t xml:space="preserve">0502055200130       </t>
  </si>
  <si>
    <t>1,2*2+0,95+0,65 =   4.000</t>
  </si>
  <si>
    <t xml:space="preserve">764 - Konštrukcie klampiarske  spolu: </t>
  </si>
  <si>
    <t>766</t>
  </si>
  <si>
    <t xml:space="preserve">76666-1112   </t>
  </si>
  <si>
    <t xml:space="preserve">Montáž dvier kompl. otvár. do zárubne 1-krídl. do 0,8m                                                                  </t>
  </si>
  <si>
    <t xml:space="preserve">660501              </t>
  </si>
  <si>
    <t xml:space="preserve">611 617160   </t>
  </si>
  <si>
    <t xml:space="preserve">Dvere vnútorné plné 70x197 dyhované kpl                                                                                 </t>
  </si>
  <si>
    <t>20.30.11</t>
  </si>
  <si>
    <t xml:space="preserve">611 617200   </t>
  </si>
  <si>
    <t xml:space="preserve">Dvere vnútorné plné 80x197 dyhované kpl                                                                                 </t>
  </si>
  <si>
    <t xml:space="preserve">766 - Konštrukcie stolárske  spolu: </t>
  </si>
  <si>
    <t>767</t>
  </si>
  <si>
    <t xml:space="preserve">76763-1510   </t>
  </si>
  <si>
    <t xml:space="preserve">Montáž okien plastových                                                                                                 </t>
  </si>
  <si>
    <t>3+3,6+5,8*2 =   18.200</t>
  </si>
  <si>
    <t xml:space="preserve">611 430070   </t>
  </si>
  <si>
    <t xml:space="preserve">Okno plastové 600x900 OS1   +parap.                                                                                     </t>
  </si>
  <si>
    <t>25.23.14</t>
  </si>
  <si>
    <t xml:space="preserve">611 430260   </t>
  </si>
  <si>
    <t xml:space="preserve">Okno plastové 900x900 S1 +parap.                                                                                        </t>
  </si>
  <si>
    <t xml:space="preserve">611 430720   </t>
  </si>
  <si>
    <t xml:space="preserve">Okno plastové 1150x1750  OS +parap.                                                                                     </t>
  </si>
  <si>
    <t xml:space="preserve">76764-1110   </t>
  </si>
  <si>
    <t xml:space="preserve">Montáž dverí, dokončenie okovania do oc. zárubne otvár., jednokríd.                                                     </t>
  </si>
  <si>
    <t xml:space="preserve">6704021602011       </t>
  </si>
  <si>
    <t xml:space="preserve">76764-1120   </t>
  </si>
  <si>
    <t xml:space="preserve">Montáž dverí, dokončenie okovania do oc. zárubne otvár., dvojkríd.                                                      </t>
  </si>
  <si>
    <t xml:space="preserve">67040216            </t>
  </si>
  <si>
    <t xml:space="preserve">553 407030   </t>
  </si>
  <si>
    <t xml:space="preserve">Dvere kovové otoč. 1stranne vlys. s mriežkou sa žaluz.800x1970 kpl                                                      </t>
  </si>
  <si>
    <t xml:space="preserve">553 407180   </t>
  </si>
  <si>
    <t xml:space="preserve">Dvere oceľové vstupné vlysové s mriežkou so žal. 1400x1900 kpl                                                          </t>
  </si>
  <si>
    <t xml:space="preserve">767 - Konštrukcie doplnk. kovové stavebné  spolu: </t>
  </si>
  <si>
    <t>771</t>
  </si>
  <si>
    <t xml:space="preserve">77157-5107   </t>
  </si>
  <si>
    <t xml:space="preserve">Montáž podláh z dlaždíc keram. rež.  do tmelu                                                                           </t>
  </si>
  <si>
    <t>45.43.12</t>
  </si>
  <si>
    <t xml:space="preserve">7101010202012       </t>
  </si>
  <si>
    <t>42,89-1,81*2,15-1*0,985 =   38.014</t>
  </si>
  <si>
    <t xml:space="preserve">597 631600   </t>
  </si>
  <si>
    <t xml:space="preserve">Dlaž. ker. protišmyk.                                                                                                   </t>
  </si>
  <si>
    <t>26.30.10</t>
  </si>
  <si>
    <t xml:space="preserve">771 - Podlahy z dlaždíc  keramických  spolu: </t>
  </si>
  <si>
    <t xml:space="preserve">78141-5014   </t>
  </si>
  <si>
    <t xml:space="preserve">Montáž obkladov vnút. z obklad. pórovin.  do tmelu                                                                      </t>
  </si>
  <si>
    <t xml:space="preserve">7102010102004       </t>
  </si>
  <si>
    <t>1,5*(2*2+1,15*2-0,7) =   8.400</t>
  </si>
  <si>
    <t xml:space="preserve">597 670000   </t>
  </si>
  <si>
    <t xml:space="preserve">Obkl. ker.                                                                                                              </t>
  </si>
  <si>
    <t xml:space="preserve">781 - Obklady z obkladačiek a dosiek  spolu: </t>
  </si>
  <si>
    <t>783</t>
  </si>
  <si>
    <t xml:space="preserve">78320-1811   </t>
  </si>
  <si>
    <t xml:space="preserve">Odstránenie náterov z kov. stav. doplnk. konštr. oškrabaním                                                             </t>
  </si>
  <si>
    <t xml:space="preserve">8401029000801       </t>
  </si>
  <si>
    <t xml:space="preserve">78322-2100   </t>
  </si>
  <si>
    <t xml:space="preserve">Nátery kov. stav. doplnk. konštr. syntet. dvojnásobné                                                                   </t>
  </si>
  <si>
    <t>45.44.21</t>
  </si>
  <si>
    <t xml:space="preserve">8401020203001       </t>
  </si>
  <si>
    <t>0,25*(0,8*3+1,97*6+0,7+1,97*2)+0,3*(1,4+1,9*2+0,8*2+1,97*4) =   9.119</t>
  </si>
  <si>
    <t xml:space="preserve">78322-6100   </t>
  </si>
  <si>
    <t xml:space="preserve">Nátery kov. stav. doplnk. konštr. syntet. základné                                                                      </t>
  </si>
  <si>
    <t xml:space="preserve">8401020201001       </t>
  </si>
  <si>
    <t xml:space="preserve">783 - Nátery  spolu: </t>
  </si>
  <si>
    <t>784</t>
  </si>
  <si>
    <t xml:space="preserve">78445-2271   </t>
  </si>
  <si>
    <t xml:space="preserve">Maľba zo zmesí tekut. 1 far. dvojnás. v miest. do 3,8m                                                                  </t>
  </si>
  <si>
    <t xml:space="preserve">84020326            </t>
  </si>
  <si>
    <t>42,89+154,777 =   197.667</t>
  </si>
  <si>
    <t xml:space="preserve">784 - Maľby  spolu: </t>
  </si>
  <si>
    <t xml:space="preserve">Spracoval: </t>
  </si>
  <si>
    <t>Názov figúry</t>
  </si>
  <si>
    <t>Popis figúry</t>
  </si>
  <si>
    <t>Aritmetický výraz</t>
  </si>
  <si>
    <t>Hodnota</t>
  </si>
  <si>
    <t>Figura</t>
  </si>
  <si>
    <t>Stavba :Zvýšenie energetickej efektívnosti objektov Regina DSS  Kráľovce</t>
  </si>
  <si>
    <t>Stavba :Zvýšenie energetickej efektívnosti objektov Regin DSS  Kráľovce</t>
  </si>
</sst>
</file>

<file path=xl/styles.xml><?xml version="1.0" encoding="utf-8"?>
<styleSheet xmlns="http://schemas.openxmlformats.org/spreadsheetml/2006/main">
  <numFmts count="7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\ &quot;Sk&quot;"/>
    <numFmt numFmtId="169" formatCode="#,##0\ _S_k"/>
    <numFmt numFmtId="170" formatCode="#,##0&quot; Sk&quot;;[Red]&quot;-&quot;#,##0&quot; Sk&quot;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70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4" applyNumberFormat="0" applyFill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5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5" fillId="28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27" applyFont="1" applyAlignment="1">
      <alignment horizontal="left" vertical="center"/>
    </xf>
    <xf numFmtId="0" fontId="1" fillId="0" borderId="17" xfId="27" applyFont="1" applyBorder="1" applyAlignment="1">
      <alignment horizontal="left" vertical="center"/>
    </xf>
    <xf numFmtId="0" fontId="1" fillId="0" borderId="18" xfId="27" applyFont="1" applyBorder="1" applyAlignment="1">
      <alignment horizontal="left" vertical="center"/>
    </xf>
    <xf numFmtId="0" fontId="1" fillId="0" borderId="18" xfId="27" applyFont="1" applyBorder="1" applyAlignment="1">
      <alignment horizontal="right" vertical="center"/>
    </xf>
    <xf numFmtId="0" fontId="1" fillId="0" borderId="19" xfId="27" applyFont="1" applyBorder="1" applyAlignment="1">
      <alignment horizontal="left" vertical="center"/>
    </xf>
    <xf numFmtId="0" fontId="1" fillId="0" borderId="20" xfId="27" applyFont="1" applyBorder="1" applyAlignment="1">
      <alignment horizontal="left" vertical="center"/>
    </xf>
    <xf numFmtId="0" fontId="1" fillId="0" borderId="21" xfId="27" applyFont="1" applyBorder="1" applyAlignment="1">
      <alignment horizontal="left" vertical="center"/>
    </xf>
    <xf numFmtId="0" fontId="1" fillId="0" borderId="21" xfId="27" applyFont="1" applyBorder="1" applyAlignment="1">
      <alignment horizontal="right" vertical="center"/>
    </xf>
    <xf numFmtId="0" fontId="1" fillId="0" borderId="22" xfId="27" applyFont="1" applyBorder="1" applyAlignment="1">
      <alignment horizontal="left" vertical="center"/>
    </xf>
    <xf numFmtId="0" fontId="1" fillId="0" borderId="23" xfId="27" applyFont="1" applyBorder="1" applyAlignment="1">
      <alignment horizontal="left" vertical="center"/>
    </xf>
    <xf numFmtId="0" fontId="1" fillId="0" borderId="24" xfId="27" applyFont="1" applyBorder="1" applyAlignment="1">
      <alignment horizontal="left" vertical="center"/>
    </xf>
    <xf numFmtId="0" fontId="1" fillId="0" borderId="24" xfId="27" applyFont="1" applyBorder="1" applyAlignment="1">
      <alignment horizontal="right" vertical="center"/>
    </xf>
    <xf numFmtId="0" fontId="1" fillId="0" borderId="25" xfId="27" applyFont="1" applyBorder="1" applyAlignment="1">
      <alignment horizontal="left" vertical="center"/>
    </xf>
    <xf numFmtId="0" fontId="1" fillId="0" borderId="26" xfId="27" applyFont="1" applyBorder="1" applyAlignment="1">
      <alignment horizontal="left" vertical="center"/>
    </xf>
    <xf numFmtId="0" fontId="1" fillId="0" borderId="27" xfId="27" applyFont="1" applyBorder="1" applyAlignment="1">
      <alignment horizontal="left" vertical="center"/>
    </xf>
    <xf numFmtId="0" fontId="1" fillId="0" borderId="27" xfId="27" applyFont="1" applyBorder="1" applyAlignment="1">
      <alignment horizontal="center" vertical="center"/>
    </xf>
    <xf numFmtId="0" fontId="1" fillId="0" borderId="28" xfId="27" applyFont="1" applyBorder="1" applyAlignment="1">
      <alignment horizontal="center" vertical="center"/>
    </xf>
    <xf numFmtId="0" fontId="1" fillId="0" borderId="29" xfId="27" applyFont="1" applyBorder="1" applyAlignment="1">
      <alignment horizontal="centerContinuous" vertical="center"/>
    </xf>
    <xf numFmtId="0" fontId="1" fillId="0" borderId="30" xfId="27" applyFont="1" applyBorder="1" applyAlignment="1">
      <alignment horizontal="centerContinuous" vertical="center"/>
    </xf>
    <xf numFmtId="0" fontId="1" fillId="0" borderId="31" xfId="27" applyFont="1" applyBorder="1" applyAlignment="1">
      <alignment horizontal="centerContinuous" vertical="center"/>
    </xf>
    <xf numFmtId="0" fontId="1" fillId="0" borderId="32" xfId="27" applyFont="1" applyBorder="1" applyAlignment="1">
      <alignment horizontal="center" vertical="center"/>
    </xf>
    <xf numFmtId="0" fontId="1" fillId="0" borderId="33" xfId="27" applyFont="1" applyBorder="1" applyAlignment="1">
      <alignment horizontal="left" vertical="center"/>
    </xf>
    <xf numFmtId="0" fontId="1" fillId="0" borderId="34" xfId="27" applyFont="1" applyBorder="1" applyAlignment="1">
      <alignment horizontal="left" vertical="center"/>
    </xf>
    <xf numFmtId="10" fontId="1" fillId="0" borderId="35" xfId="27" applyNumberFormat="1" applyFont="1" applyBorder="1" applyAlignment="1">
      <alignment horizontal="right" vertical="center"/>
    </xf>
    <xf numFmtId="0" fontId="1" fillId="0" borderId="36" xfId="27" applyFont="1" applyBorder="1" applyAlignment="1">
      <alignment horizontal="center" vertical="center"/>
    </xf>
    <xf numFmtId="0" fontId="1" fillId="0" borderId="3" xfId="27" applyFont="1" applyBorder="1" applyAlignment="1">
      <alignment horizontal="left" vertical="center"/>
    </xf>
    <xf numFmtId="0" fontId="1" fillId="0" borderId="37" xfId="27" applyFont="1" applyBorder="1" applyAlignment="1">
      <alignment horizontal="left" vertical="center"/>
    </xf>
    <xf numFmtId="10" fontId="1" fillId="0" borderId="38" xfId="27" applyNumberFormat="1" applyFont="1" applyBorder="1" applyAlignment="1">
      <alignment horizontal="right" vertical="center"/>
    </xf>
    <xf numFmtId="0" fontId="1" fillId="0" borderId="39" xfId="27" applyFont="1" applyBorder="1" applyAlignment="1">
      <alignment horizontal="center" vertical="center"/>
    </xf>
    <xf numFmtId="0" fontId="1" fillId="0" borderId="40" xfId="27" applyFont="1" applyBorder="1" applyAlignment="1">
      <alignment horizontal="left" vertical="center"/>
    </xf>
    <xf numFmtId="0" fontId="1" fillId="0" borderId="41" xfId="27" applyFont="1" applyBorder="1" applyAlignment="1">
      <alignment horizontal="center" vertical="center"/>
    </xf>
    <xf numFmtId="0" fontId="1" fillId="0" borderId="40" xfId="27" applyFont="1" applyBorder="1" applyAlignment="1">
      <alignment horizontal="right" vertical="center"/>
    </xf>
    <xf numFmtId="0" fontId="1" fillId="0" borderId="42" xfId="27" applyFont="1" applyBorder="1" applyAlignment="1">
      <alignment horizontal="left" vertical="center"/>
    </xf>
    <xf numFmtId="0" fontId="1" fillId="0" borderId="41" xfId="27" applyFont="1" applyBorder="1" applyAlignment="1">
      <alignment horizontal="right" vertical="center"/>
    </xf>
    <xf numFmtId="0" fontId="1" fillId="0" borderId="43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Continuous" vertical="center"/>
    </xf>
    <xf numFmtId="0" fontId="1" fillId="0" borderId="44" xfId="27" applyFont="1" applyBorder="1" applyAlignment="1">
      <alignment horizontal="center" vertical="center"/>
    </xf>
    <xf numFmtId="0" fontId="1" fillId="0" borderId="45" xfId="27" applyFont="1" applyBorder="1" applyAlignment="1">
      <alignment horizontal="centerContinuous" vertical="center"/>
    </xf>
    <xf numFmtId="0" fontId="1" fillId="0" borderId="46" xfId="27" applyFont="1" applyBorder="1" applyAlignment="1">
      <alignment horizontal="left" vertical="center"/>
    </xf>
    <xf numFmtId="0" fontId="1" fillId="0" borderId="47" xfId="27" applyFont="1" applyBorder="1" applyAlignment="1">
      <alignment horizontal="left" vertical="center"/>
    </xf>
    <xf numFmtId="0" fontId="1" fillId="0" borderId="48" xfId="27" applyFont="1" applyBorder="1" applyAlignment="1">
      <alignment horizontal="left" vertical="center"/>
    </xf>
    <xf numFmtId="0" fontId="1" fillId="0" borderId="0" xfId="27" applyFont="1" applyBorder="1" applyAlignment="1">
      <alignment horizontal="left" vertical="center"/>
    </xf>
    <xf numFmtId="0" fontId="1" fillId="0" borderId="49" xfId="27" applyFont="1" applyBorder="1" applyAlignment="1">
      <alignment horizontal="left" vertical="center"/>
    </xf>
    <xf numFmtId="0" fontId="1" fillId="0" borderId="38" xfId="27" applyFont="1" applyBorder="1" applyAlignment="1">
      <alignment horizontal="left" vertical="center"/>
    </xf>
    <xf numFmtId="0" fontId="1" fillId="0" borderId="46" xfId="27" applyFont="1" applyBorder="1" applyAlignment="1">
      <alignment horizontal="right" vertical="center"/>
    </xf>
    <xf numFmtId="0" fontId="1" fillId="0" borderId="0" xfId="27" applyFont="1" applyBorder="1" applyAlignment="1">
      <alignment horizontal="right" vertical="center"/>
    </xf>
    <xf numFmtId="0" fontId="1" fillId="0" borderId="50" xfId="27" applyFont="1" applyBorder="1" applyAlignment="1">
      <alignment horizontal="left" vertical="center"/>
    </xf>
    <xf numFmtId="0" fontId="1" fillId="0" borderId="35" xfId="27" applyFont="1" applyBorder="1" applyAlignment="1">
      <alignment horizontal="right" vertical="center"/>
    </xf>
    <xf numFmtId="0" fontId="1" fillId="0" borderId="51" xfId="27" applyFont="1" applyBorder="1" applyAlignment="1">
      <alignment horizontal="left" vertical="center"/>
    </xf>
    <xf numFmtId="0" fontId="1" fillId="0" borderId="52" xfId="27" applyFont="1" applyBorder="1" applyAlignment="1">
      <alignment horizontal="left" vertical="center"/>
    </xf>
    <xf numFmtId="0" fontId="1" fillId="0" borderId="53" xfId="27" applyFont="1" applyBorder="1" applyAlignment="1">
      <alignment horizontal="left" vertical="center"/>
    </xf>
    <xf numFmtId="0" fontId="1" fillId="0" borderId="0" xfId="27" applyFont="1"/>
    <xf numFmtId="0" fontId="1" fillId="0" borderId="0" xfId="27" applyFont="1" applyAlignment="1">
      <alignment horizontal="left" vertical="center"/>
    </xf>
    <xf numFmtId="0" fontId="3" fillId="0" borderId="54" xfId="27" applyFont="1" applyBorder="1" applyAlignment="1">
      <alignment horizontal="center" vertical="center"/>
    </xf>
    <xf numFmtId="167" fontId="1" fillId="0" borderId="30" xfId="27" applyNumberFormat="1" applyFont="1" applyBorder="1" applyAlignment="1">
      <alignment horizontal="centerContinuous" vertical="center"/>
    </xf>
    <xf numFmtId="0" fontId="3" fillId="0" borderId="55" xfId="27" applyFont="1" applyBorder="1" applyAlignment="1">
      <alignment horizontal="center" vertical="center"/>
    </xf>
    <xf numFmtId="0" fontId="1" fillId="0" borderId="56" xfId="27" applyFont="1" applyBorder="1" applyAlignment="1">
      <alignment horizontal="left" vertical="center"/>
    </xf>
    <xf numFmtId="167" fontId="1" fillId="0" borderId="57" xfId="27" applyNumberFormat="1" applyFont="1" applyBorder="1" applyAlignment="1">
      <alignment horizontal="right" vertical="center"/>
    </xf>
    <xf numFmtId="49" fontId="1" fillId="0" borderId="18" xfId="27" applyNumberFormat="1" applyFont="1" applyBorder="1" applyAlignment="1">
      <alignment horizontal="right" vertical="center"/>
    </xf>
    <xf numFmtId="49" fontId="1" fillId="0" borderId="21" xfId="27" applyNumberFormat="1" applyFont="1" applyBorder="1" applyAlignment="1">
      <alignment horizontal="right" vertical="center"/>
    </xf>
    <xf numFmtId="49" fontId="1" fillId="0" borderId="24" xfId="27" applyNumberFormat="1" applyFont="1" applyBorder="1" applyAlignment="1">
      <alignment horizontal="right" vertical="center"/>
    </xf>
    <xf numFmtId="0" fontId="1" fillId="0" borderId="17" xfId="27" applyFont="1" applyBorder="1" applyAlignment="1">
      <alignment horizontal="right" vertical="center"/>
    </xf>
    <xf numFmtId="0" fontId="1" fillId="0" borderId="51" xfId="27" applyFont="1" applyBorder="1" applyAlignment="1">
      <alignment horizontal="right" vertical="center"/>
    </xf>
    <xf numFmtId="0" fontId="1" fillId="0" borderId="52" xfId="27" applyFont="1" applyBorder="1" applyAlignment="1">
      <alignment vertical="center"/>
    </xf>
    <xf numFmtId="0" fontId="1" fillId="0" borderId="52" xfId="27" applyFont="1" applyBorder="1" applyAlignment="1">
      <alignment horizontal="right" vertical="center"/>
    </xf>
    <xf numFmtId="0" fontId="1" fillId="0" borderId="18" xfId="27" applyFont="1" applyBorder="1" applyAlignment="1">
      <alignment vertical="center"/>
    </xf>
    <xf numFmtId="169" fontId="1" fillId="0" borderId="18" xfId="27" applyNumberFormat="1" applyFont="1" applyBorder="1" applyAlignment="1">
      <alignment horizontal="left" vertical="center"/>
    </xf>
    <xf numFmtId="169" fontId="1" fillId="0" borderId="52" xfId="27" applyNumberFormat="1" applyFont="1" applyBorder="1" applyAlignment="1">
      <alignment horizontal="left" vertical="center"/>
    </xf>
    <xf numFmtId="168" fontId="1" fillId="0" borderId="18" xfId="27" applyNumberFormat="1" applyFont="1" applyBorder="1" applyAlignment="1">
      <alignment horizontal="right" vertical="center"/>
    </xf>
    <xf numFmtId="168" fontId="1" fillId="0" borderId="52" xfId="27" applyNumberFormat="1" applyFont="1" applyBorder="1" applyAlignment="1">
      <alignment horizontal="right" vertic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3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3" fontId="1" fillId="0" borderId="58" xfId="27" applyNumberFormat="1" applyFont="1" applyBorder="1" applyAlignment="1">
      <alignment horizontal="right" vertical="center"/>
    </xf>
    <xf numFmtId="3" fontId="1" fillId="0" borderId="59" xfId="27" applyNumberFormat="1" applyFont="1" applyBorder="1" applyAlignment="1">
      <alignment horizontal="right" vertical="center"/>
    </xf>
    <xf numFmtId="3" fontId="1" fillId="0" borderId="19" xfId="27" applyNumberFormat="1" applyFont="1" applyBorder="1" applyAlignment="1">
      <alignment vertical="center"/>
    </xf>
    <xf numFmtId="3" fontId="1" fillId="0" borderId="53" xfId="27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49" fontId="13" fillId="0" borderId="0" xfId="27" applyNumberFormat="1" applyFont="1"/>
    <xf numFmtId="0" fontId="13" fillId="0" borderId="0" xfId="27" applyFont="1"/>
    <xf numFmtId="49" fontId="14" fillId="0" borderId="0" xfId="27" applyNumberFormat="1" applyFont="1"/>
    <xf numFmtId="0" fontId="14" fillId="0" borderId="0" xfId="27" applyFont="1"/>
    <xf numFmtId="4" fontId="1" fillId="0" borderId="33" xfId="27" applyNumberFormat="1" applyFont="1" applyBorder="1" applyAlignment="1">
      <alignment horizontal="right" vertical="center"/>
    </xf>
    <xf numFmtId="4" fontId="1" fillId="0" borderId="60" xfId="27" applyNumberFormat="1" applyFont="1" applyBorder="1" applyAlignment="1">
      <alignment horizontal="right" vertical="center"/>
    </xf>
    <xf numFmtId="4" fontId="1" fillId="0" borderId="3" xfId="27" applyNumberFormat="1" applyFont="1" applyBorder="1" applyAlignment="1">
      <alignment horizontal="right" vertical="center"/>
    </xf>
    <xf numFmtId="4" fontId="1" fillId="0" borderId="61" xfId="27" applyNumberFormat="1" applyFont="1" applyBorder="1" applyAlignment="1">
      <alignment horizontal="right" vertical="center"/>
    </xf>
    <xf numFmtId="4" fontId="1" fillId="0" borderId="62" xfId="27" applyNumberFormat="1" applyFont="1" applyBorder="1" applyAlignment="1">
      <alignment horizontal="right" vertical="center"/>
    </xf>
    <xf numFmtId="4" fontId="1" fillId="0" borderId="40" xfId="27" applyNumberFormat="1" applyFont="1" applyBorder="1" applyAlignment="1">
      <alignment horizontal="right" vertical="center"/>
    </xf>
    <xf numFmtId="4" fontId="1" fillId="0" borderId="42" xfId="27" applyNumberFormat="1" applyFont="1" applyBorder="1" applyAlignment="1">
      <alignment horizontal="right" vertical="center"/>
    </xf>
    <xf numFmtId="4" fontId="1" fillId="0" borderId="63" xfId="27" applyNumberFormat="1" applyFont="1" applyBorder="1" applyAlignment="1">
      <alignment horizontal="right" vertical="center"/>
    </xf>
    <xf numFmtId="4" fontId="1" fillId="0" borderId="38" xfId="27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6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</cellXfs>
  <cellStyles count="5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34" builtinId="30" hidden="1"/>
    <cellStyle name="20% - Accent2" xfId="37" builtinId="34" hidden="1"/>
    <cellStyle name="20% - Accent3" xfId="40" builtinId="38" hidden="1"/>
    <cellStyle name="20% - Accent4" xfId="43" builtinId="42" hidden="1"/>
    <cellStyle name="20% - Accent5" xfId="46" builtinId="46" hidden="1"/>
    <cellStyle name="20% - Accent6" xfId="49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% - Accent1" xfId="35" builtinId="31" hidden="1"/>
    <cellStyle name="40% - Accent2" xfId="38" builtinId="35" hidden="1"/>
    <cellStyle name="40% - Accent3" xfId="41" builtinId="39" hidden="1"/>
    <cellStyle name="40% - Accent4" xfId="44" builtinId="43" hidden="1"/>
    <cellStyle name="40% - Accent5" xfId="47" builtinId="47" hidden="1"/>
    <cellStyle name="40% - Accent6" xfId="50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% - Accent1" xfId="36" builtinId="32" hidden="1"/>
    <cellStyle name="60% - Accent2" xfId="39" builtinId="36" hidden="1"/>
    <cellStyle name="60% - Accent3" xfId="42" builtinId="40" hidden="1"/>
    <cellStyle name="60% - Accent4" xfId="45" builtinId="44" hidden="1"/>
    <cellStyle name="60% - Accent5" xfId="48" builtinId="48" hidden="1"/>
    <cellStyle name="60% - Accent6" xfId="51" builtinId="52" hidden="1"/>
    <cellStyle name="Celkem" xfId="24"/>
    <cellStyle name="data" xfId="25"/>
    <cellStyle name="Název" xfId="26"/>
    <cellStyle name="Normal" xfId="0" builtinId="0"/>
    <cellStyle name="normálne_KLs" xfId="27"/>
    <cellStyle name="TEXT" xfId="28"/>
    <cellStyle name="Text upozornění" xfId="29"/>
    <cellStyle name="TEXT1" xfId="30"/>
    <cellStyle name="Title" xfId="31" builtinId="15" hidden="1"/>
    <cellStyle name="Total" xfId="33" builtinId="25" hidden="1"/>
    <cellStyle name="Warning Text" xfId="32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29"/>
  <sheetViews>
    <sheetView showGridLines="0" showZeros="0" workbookViewId="0"/>
  </sheetViews>
  <sheetFormatPr defaultRowHeight="12.75"/>
  <cols>
    <col min="1" max="1" width="0.7109375" style="75" customWidth="1"/>
    <col min="2" max="2" width="3.7109375" style="75" customWidth="1"/>
    <col min="3" max="3" width="6.85546875" style="75" customWidth="1"/>
    <col min="4" max="6" width="14" style="75" customWidth="1"/>
    <col min="7" max="7" width="3.85546875" style="75" customWidth="1"/>
    <col min="8" max="8" width="22.7109375" style="75" customWidth="1"/>
    <col min="9" max="9" width="14" style="75" customWidth="1"/>
    <col min="10" max="10" width="4.28515625" style="75" customWidth="1"/>
    <col min="11" max="11" width="19.7109375" style="75" customWidth="1"/>
    <col min="12" max="12" width="9.7109375" style="75" customWidth="1"/>
    <col min="13" max="13" width="14" style="75" customWidth="1"/>
    <col min="14" max="14" width="0.7109375" style="75" customWidth="1"/>
    <col min="15" max="15" width="1.42578125" style="75" customWidth="1"/>
    <col min="16" max="23" width="9.140625" style="75"/>
    <col min="24" max="25" width="5.7109375" style="75" customWidth="1"/>
    <col min="26" max="26" width="6.5703125" style="75" customWidth="1"/>
    <col min="27" max="27" width="21.42578125" style="75" customWidth="1"/>
    <col min="28" max="28" width="4.28515625" style="75" customWidth="1"/>
    <col min="29" max="29" width="8.28515625" style="75" customWidth="1"/>
    <col min="30" max="30" width="8.7109375" style="75" customWidth="1"/>
    <col min="31" max="16384" width="9.140625" style="75"/>
  </cols>
  <sheetData>
    <row r="1" spans="2:30" ht="28.5" customHeight="1" thickBot="1">
      <c r="B1" s="76" t="s">
        <v>0</v>
      </c>
      <c r="C1" s="76"/>
      <c r="D1" s="76"/>
      <c r="E1" s="76"/>
      <c r="F1" s="76"/>
      <c r="G1" s="76"/>
      <c r="H1" s="24" t="str">
        <f>CONCATENATE(AA2," ",AB2," ",AC2," ",AD2)</f>
        <v xml:space="preserve">Krycí list rozpočtu v EUR  </v>
      </c>
      <c r="I1" s="76"/>
      <c r="J1" s="76"/>
      <c r="K1" s="76"/>
      <c r="L1" s="76"/>
      <c r="M1" s="76"/>
      <c r="Z1" s="132" t="s">
        <v>1</v>
      </c>
      <c r="AA1" s="132" t="s">
        <v>2</v>
      </c>
      <c r="AB1" s="132" t="s">
        <v>3</v>
      </c>
      <c r="AC1" s="132" t="s">
        <v>4</v>
      </c>
      <c r="AD1" s="132" t="s">
        <v>5</v>
      </c>
    </row>
    <row r="2" spans="2:30" ht="18" customHeight="1" thickTop="1">
      <c r="B2" s="25" t="s">
        <v>6</v>
      </c>
      <c r="C2" s="26"/>
      <c r="D2" s="26"/>
      <c r="E2" s="26"/>
      <c r="F2" s="26"/>
      <c r="G2" s="27" t="s">
        <v>7</v>
      </c>
      <c r="H2" s="26"/>
      <c r="I2" s="26"/>
      <c r="J2" s="27" t="s">
        <v>8</v>
      </c>
      <c r="K2" s="26"/>
      <c r="L2" s="26"/>
      <c r="M2" s="28"/>
      <c r="Z2" s="132" t="s">
        <v>9</v>
      </c>
      <c r="AA2" s="134" t="s">
        <v>10</v>
      </c>
      <c r="AB2" s="134" t="s">
        <v>11</v>
      </c>
      <c r="AC2" s="134"/>
      <c r="AD2" s="133"/>
    </row>
    <row r="3" spans="2:30" ht="18" customHeight="1">
      <c r="B3" s="29" t="s">
        <v>12</v>
      </c>
      <c r="C3" s="30"/>
      <c r="D3" s="30"/>
      <c r="E3" s="30"/>
      <c r="F3" s="30"/>
      <c r="G3" s="31" t="s">
        <v>13</v>
      </c>
      <c r="H3" s="30"/>
      <c r="I3" s="30"/>
      <c r="J3" s="31" t="s">
        <v>14</v>
      </c>
      <c r="K3" s="30"/>
      <c r="L3" s="30"/>
      <c r="M3" s="32"/>
      <c r="Z3" s="132" t="s">
        <v>15</v>
      </c>
      <c r="AA3" s="134" t="s">
        <v>16</v>
      </c>
      <c r="AB3" s="134" t="s">
        <v>11</v>
      </c>
      <c r="AC3" s="134" t="s">
        <v>17</v>
      </c>
      <c r="AD3" s="133" t="s">
        <v>18</v>
      </c>
    </row>
    <row r="4" spans="2:30" ht="18" customHeight="1" thickBot="1">
      <c r="B4" s="33" t="s">
        <v>19</v>
      </c>
      <c r="C4" s="34"/>
      <c r="D4" s="34"/>
      <c r="E4" s="34"/>
      <c r="F4" s="34"/>
      <c r="G4" s="35"/>
      <c r="H4" s="34"/>
      <c r="I4" s="34"/>
      <c r="J4" s="35" t="s">
        <v>20</v>
      </c>
      <c r="K4" s="34" t="s">
        <v>21</v>
      </c>
      <c r="L4" s="34" t="s">
        <v>22</v>
      </c>
      <c r="M4" s="36"/>
      <c r="Z4" s="132" t="s">
        <v>23</v>
      </c>
      <c r="AA4" s="134" t="s">
        <v>24</v>
      </c>
      <c r="AB4" s="134" t="s">
        <v>11</v>
      </c>
      <c r="AC4" s="134"/>
      <c r="AD4" s="133"/>
    </row>
    <row r="5" spans="2:30" ht="18" customHeight="1" thickTop="1">
      <c r="B5" s="25" t="s">
        <v>25</v>
      </c>
      <c r="C5" s="26"/>
      <c r="D5" s="26"/>
      <c r="E5" s="26"/>
      <c r="F5" s="26"/>
      <c r="G5" s="82" t="s">
        <v>26</v>
      </c>
      <c r="H5" s="26"/>
      <c r="I5" s="26"/>
      <c r="J5" s="26" t="s">
        <v>27</v>
      </c>
      <c r="K5" s="26"/>
      <c r="L5" s="26" t="s">
        <v>28</v>
      </c>
      <c r="M5" s="28"/>
      <c r="Z5" s="132" t="s">
        <v>29</v>
      </c>
      <c r="AA5" s="134" t="s">
        <v>16</v>
      </c>
      <c r="AB5" s="134" t="s">
        <v>11</v>
      </c>
      <c r="AC5" s="134" t="s">
        <v>17</v>
      </c>
      <c r="AD5" s="133" t="s">
        <v>18</v>
      </c>
    </row>
    <row r="6" spans="2:30" ht="18" customHeight="1">
      <c r="B6" s="29" t="s">
        <v>30</v>
      </c>
      <c r="C6" s="30"/>
      <c r="D6" s="30"/>
      <c r="E6" s="30"/>
      <c r="F6" s="30"/>
      <c r="G6" s="83" t="s">
        <v>26</v>
      </c>
      <c r="H6" s="30"/>
      <c r="I6" s="30"/>
      <c r="J6" s="30" t="s">
        <v>27</v>
      </c>
      <c r="K6" s="30"/>
      <c r="L6" s="30" t="s">
        <v>28</v>
      </c>
      <c r="M6" s="32"/>
    </row>
    <row r="7" spans="2:30" ht="18" customHeight="1" thickBot="1">
      <c r="B7" s="33" t="s">
        <v>31</v>
      </c>
      <c r="C7" s="34"/>
      <c r="D7" s="34"/>
      <c r="E7" s="34"/>
      <c r="F7" s="34"/>
      <c r="G7" s="84" t="s">
        <v>26</v>
      </c>
      <c r="H7" s="34"/>
      <c r="I7" s="34"/>
      <c r="J7" s="34" t="s">
        <v>27</v>
      </c>
      <c r="K7" s="34"/>
      <c r="L7" s="34" t="s">
        <v>28</v>
      </c>
      <c r="M7" s="36"/>
    </row>
    <row r="8" spans="2:30" ht="18" customHeight="1" thickTop="1">
      <c r="B8" s="85"/>
      <c r="C8" s="89"/>
      <c r="D8" s="90"/>
      <c r="E8" s="92"/>
      <c r="F8" s="117">
        <f>IF(B8&lt;&gt;0,ROUND($M$26/B8,0),0)</f>
        <v>0</v>
      </c>
      <c r="G8" s="82"/>
      <c r="H8" s="89"/>
      <c r="I8" s="117">
        <f>IF(G8&lt;&gt;0,ROUND($M$26/G8,0),0)</f>
        <v>0</v>
      </c>
      <c r="J8" s="27"/>
      <c r="K8" s="89"/>
      <c r="L8" s="92"/>
      <c r="M8" s="119">
        <f>IF(J8&lt;&gt;0,ROUND($M$26/J8,0),0)</f>
        <v>0</v>
      </c>
    </row>
    <row r="9" spans="2:30" ht="18" customHeight="1" thickBot="1">
      <c r="B9" s="86"/>
      <c r="C9" s="87"/>
      <c r="D9" s="91"/>
      <c r="E9" s="93"/>
      <c r="F9" s="118">
        <f>IF(B9&lt;&gt;0,ROUND($M$26/B9,0),0)</f>
        <v>0</v>
      </c>
      <c r="G9" s="88"/>
      <c r="H9" s="87"/>
      <c r="I9" s="118">
        <f>IF(G9&lt;&gt;0,ROUND($M$26/G9,0),0)</f>
        <v>0</v>
      </c>
      <c r="J9" s="88"/>
      <c r="K9" s="87"/>
      <c r="L9" s="93"/>
      <c r="M9" s="120">
        <f>IF(J9&lt;&gt;0,ROUND($M$26/J9,0),0)</f>
        <v>0</v>
      </c>
    </row>
    <row r="10" spans="2:30" ht="18" customHeight="1" thickTop="1">
      <c r="B10" s="77" t="s">
        <v>32</v>
      </c>
      <c r="C10" s="38" t="s">
        <v>33</v>
      </c>
      <c r="D10" s="39" t="s">
        <v>34</v>
      </c>
      <c r="E10" s="39" t="s">
        <v>35</v>
      </c>
      <c r="F10" s="40" t="s">
        <v>36</v>
      </c>
      <c r="G10" s="77" t="s">
        <v>37</v>
      </c>
      <c r="H10" s="41" t="s">
        <v>38</v>
      </c>
      <c r="I10" s="42"/>
      <c r="J10" s="77" t="s">
        <v>39</v>
      </c>
      <c r="K10" s="41" t="s">
        <v>40</v>
      </c>
      <c r="L10" s="43"/>
      <c r="M10" s="42"/>
    </row>
    <row r="11" spans="2:30" ht="18" customHeight="1">
      <c r="B11" s="44">
        <v>1</v>
      </c>
      <c r="C11" s="45" t="s">
        <v>41</v>
      </c>
      <c r="D11" s="135">
        <f ca="1">Prehlad!H69</f>
        <v>0</v>
      </c>
      <c r="E11" s="135">
        <f ca="1">Prehlad!I69</f>
        <v>0</v>
      </c>
      <c r="F11" s="136">
        <f>D11+E11</f>
        <v>0</v>
      </c>
      <c r="G11" s="44">
        <v>6</v>
      </c>
      <c r="H11" s="45" t="s">
        <v>42</v>
      </c>
      <c r="I11" s="136">
        <v>0</v>
      </c>
      <c r="J11" s="44">
        <v>11</v>
      </c>
      <c r="K11" s="46" t="s">
        <v>43</v>
      </c>
      <c r="L11" s="47">
        <v>0</v>
      </c>
      <c r="M11" s="136">
        <v>0</v>
      </c>
    </row>
    <row r="12" spans="2:30" ht="18" customHeight="1">
      <c r="B12" s="48">
        <v>2</v>
      </c>
      <c r="C12" s="49" t="s">
        <v>44</v>
      </c>
      <c r="D12" s="137">
        <f ca="1">Prehlad!H132</f>
        <v>0</v>
      </c>
      <c r="E12" s="137">
        <f ca="1">Prehlad!I132</f>
        <v>0</v>
      </c>
      <c r="F12" s="136">
        <f>D12+E12</f>
        <v>0</v>
      </c>
      <c r="G12" s="48">
        <v>7</v>
      </c>
      <c r="H12" s="49" t="s">
        <v>45</v>
      </c>
      <c r="I12" s="138">
        <v>0</v>
      </c>
      <c r="J12" s="48">
        <v>12</v>
      </c>
      <c r="K12" s="50" t="s">
        <v>46</v>
      </c>
      <c r="L12" s="51">
        <v>0</v>
      </c>
      <c r="M12" s="138">
        <v>0</v>
      </c>
    </row>
    <row r="13" spans="2:30" ht="18" customHeight="1">
      <c r="B13" s="48">
        <v>3</v>
      </c>
      <c r="C13" s="49" t="s">
        <v>47</v>
      </c>
      <c r="D13" s="137"/>
      <c r="E13" s="137"/>
      <c r="F13" s="136">
        <f>D13+E13</f>
        <v>0</v>
      </c>
      <c r="G13" s="48">
        <v>8</v>
      </c>
      <c r="H13" s="49" t="s">
        <v>48</v>
      </c>
      <c r="I13" s="138">
        <v>0</v>
      </c>
      <c r="J13" s="48">
        <v>13</v>
      </c>
      <c r="K13" s="50" t="s">
        <v>49</v>
      </c>
      <c r="L13" s="51">
        <v>0</v>
      </c>
      <c r="M13" s="138">
        <v>0</v>
      </c>
    </row>
    <row r="14" spans="2:30" ht="18" customHeight="1" thickBot="1">
      <c r="B14" s="48">
        <v>4</v>
      </c>
      <c r="C14" s="49" t="s">
        <v>50</v>
      </c>
      <c r="D14" s="137"/>
      <c r="E14" s="137"/>
      <c r="F14" s="139">
        <f>D14+E14</f>
        <v>0</v>
      </c>
      <c r="G14" s="48">
        <v>9</v>
      </c>
      <c r="H14" s="49" t="s">
        <v>19</v>
      </c>
      <c r="I14" s="138">
        <v>0</v>
      </c>
      <c r="J14" s="48">
        <v>14</v>
      </c>
      <c r="K14" s="50" t="s">
        <v>19</v>
      </c>
      <c r="L14" s="51">
        <v>0</v>
      </c>
      <c r="M14" s="138">
        <v>0</v>
      </c>
    </row>
    <row r="15" spans="2:30" ht="18" customHeight="1" thickBot="1">
      <c r="B15" s="52">
        <v>5</v>
      </c>
      <c r="C15" s="53" t="s">
        <v>51</v>
      </c>
      <c r="D15" s="140">
        <f>SUM(D11:D14)</f>
        <v>0</v>
      </c>
      <c r="E15" s="141">
        <f>SUM(E11:E14)</f>
        <v>0</v>
      </c>
      <c r="F15" s="142">
        <f>SUM(F11:F14)</f>
        <v>0</v>
      </c>
      <c r="G15" s="54">
        <v>10</v>
      </c>
      <c r="H15" s="55" t="s">
        <v>52</v>
      </c>
      <c r="I15" s="142">
        <f>SUM(I11:I14)</f>
        <v>0</v>
      </c>
      <c r="J15" s="52">
        <v>15</v>
      </c>
      <c r="K15" s="56"/>
      <c r="L15" s="57" t="s">
        <v>53</v>
      </c>
      <c r="M15" s="142">
        <f>SUM(M11:M14)</f>
        <v>0</v>
      </c>
    </row>
    <row r="16" spans="2:30" ht="18" customHeight="1" thickTop="1">
      <c r="B16" s="58" t="s">
        <v>54</v>
      </c>
      <c r="C16" s="59"/>
      <c r="D16" s="59"/>
      <c r="E16" s="59"/>
      <c r="F16" s="60"/>
      <c r="G16" s="58" t="s">
        <v>55</v>
      </c>
      <c r="H16" s="59"/>
      <c r="I16" s="61"/>
      <c r="J16" s="77" t="s">
        <v>56</v>
      </c>
      <c r="K16" s="41" t="s">
        <v>57</v>
      </c>
      <c r="L16" s="43"/>
      <c r="M16" s="78"/>
    </row>
    <row r="17" spans="2:13" ht="18" customHeight="1">
      <c r="B17" s="62"/>
      <c r="C17" s="63" t="s">
        <v>58</v>
      </c>
      <c r="D17" s="63"/>
      <c r="E17" s="63" t="s">
        <v>59</v>
      </c>
      <c r="F17" s="64"/>
      <c r="G17" s="62"/>
      <c r="H17" s="65"/>
      <c r="I17" s="66"/>
      <c r="J17" s="48">
        <v>16</v>
      </c>
      <c r="K17" s="50" t="s">
        <v>60</v>
      </c>
      <c r="L17" s="67"/>
      <c r="M17" s="138">
        <v>0</v>
      </c>
    </row>
    <row r="18" spans="2:13" ht="18" customHeight="1">
      <c r="B18" s="68"/>
      <c r="C18" s="65" t="s">
        <v>61</v>
      </c>
      <c r="D18" s="65"/>
      <c r="E18" s="65"/>
      <c r="F18" s="69"/>
      <c r="G18" s="68"/>
      <c r="H18" s="65" t="s">
        <v>58</v>
      </c>
      <c r="I18" s="66"/>
      <c r="J18" s="48">
        <v>17</v>
      </c>
      <c r="K18" s="50" t="s">
        <v>62</v>
      </c>
      <c r="L18" s="67"/>
      <c r="M18" s="138">
        <v>0</v>
      </c>
    </row>
    <row r="19" spans="2:13" ht="18" customHeight="1">
      <c r="B19" s="68"/>
      <c r="C19" s="65"/>
      <c r="D19" s="65"/>
      <c r="E19" s="65"/>
      <c r="F19" s="69"/>
      <c r="G19" s="68"/>
      <c r="H19" s="70"/>
      <c r="I19" s="66"/>
      <c r="J19" s="48">
        <v>18</v>
      </c>
      <c r="K19" s="50" t="s">
        <v>63</v>
      </c>
      <c r="L19" s="67"/>
      <c r="M19" s="138">
        <v>0</v>
      </c>
    </row>
    <row r="20" spans="2:13" ht="18" customHeight="1" thickBot="1">
      <c r="B20" s="68"/>
      <c r="C20" s="65"/>
      <c r="D20" s="65"/>
      <c r="E20" s="65"/>
      <c r="F20" s="69"/>
      <c r="G20" s="68"/>
      <c r="H20" s="63" t="s">
        <v>59</v>
      </c>
      <c r="I20" s="66"/>
      <c r="J20" s="48">
        <v>19</v>
      </c>
      <c r="K20" s="50" t="s">
        <v>19</v>
      </c>
      <c r="L20" s="67"/>
      <c r="M20" s="138">
        <v>0</v>
      </c>
    </row>
    <row r="21" spans="2:13" ht="18" customHeight="1" thickBot="1">
      <c r="B21" s="62"/>
      <c r="C21" s="65"/>
      <c r="D21" s="65"/>
      <c r="E21" s="65"/>
      <c r="F21" s="65"/>
      <c r="G21" s="62"/>
      <c r="H21" s="65" t="s">
        <v>61</v>
      </c>
      <c r="I21" s="66"/>
      <c r="J21" s="52">
        <v>20</v>
      </c>
      <c r="K21" s="56"/>
      <c r="L21" s="57" t="s">
        <v>64</v>
      </c>
      <c r="M21" s="142">
        <f>SUM(M17:M20)</f>
        <v>0</v>
      </c>
    </row>
    <row r="22" spans="2:13" ht="18" customHeight="1" thickTop="1">
      <c r="B22" s="58" t="s">
        <v>65</v>
      </c>
      <c r="C22" s="59"/>
      <c r="D22" s="59"/>
      <c r="E22" s="59"/>
      <c r="F22" s="60"/>
      <c r="G22" s="62"/>
      <c r="H22" s="65"/>
      <c r="I22" s="66"/>
      <c r="J22" s="77" t="s">
        <v>66</v>
      </c>
      <c r="K22" s="41" t="s">
        <v>67</v>
      </c>
      <c r="L22" s="43"/>
      <c r="M22" s="78"/>
    </row>
    <row r="23" spans="2:13" ht="18" customHeight="1">
      <c r="B23" s="62"/>
      <c r="C23" s="63" t="s">
        <v>58</v>
      </c>
      <c r="D23" s="63"/>
      <c r="E23" s="63" t="s">
        <v>59</v>
      </c>
      <c r="F23" s="64"/>
      <c r="G23" s="62"/>
      <c r="H23" s="65"/>
      <c r="I23" s="66"/>
      <c r="J23" s="44">
        <v>21</v>
      </c>
      <c r="K23" s="46"/>
      <c r="L23" s="71" t="s">
        <v>68</v>
      </c>
      <c r="M23" s="136">
        <f>ROUND(F15,2)+I15+M15+M21</f>
        <v>0</v>
      </c>
    </row>
    <row r="24" spans="2:13" ht="18" customHeight="1">
      <c r="B24" s="68"/>
      <c r="C24" s="65" t="s">
        <v>61</v>
      </c>
      <c r="D24" s="65"/>
      <c r="E24" s="65"/>
      <c r="F24" s="69"/>
      <c r="G24" s="62"/>
      <c r="H24" s="65"/>
      <c r="I24" s="66"/>
      <c r="J24" s="48">
        <v>22</v>
      </c>
      <c r="K24" s="50" t="s">
        <v>69</v>
      </c>
      <c r="L24" s="143">
        <f>M23-L25</f>
        <v>0</v>
      </c>
      <c r="M24" s="138">
        <f>ROUND((L24*20)/100,2)</f>
        <v>0</v>
      </c>
    </row>
    <row r="25" spans="2:13" ht="18" customHeight="1" thickBot="1">
      <c r="B25" s="68"/>
      <c r="C25" s="65"/>
      <c r="D25" s="65"/>
      <c r="E25" s="65"/>
      <c r="F25" s="69"/>
      <c r="G25" s="62"/>
      <c r="H25" s="65"/>
      <c r="I25" s="66"/>
      <c r="J25" s="48">
        <v>23</v>
      </c>
      <c r="K25" s="50" t="s">
        <v>70</v>
      </c>
      <c r="L25" s="143">
        <f ca="1">SUMIF(Prehlad!O11:O9999,0,Prehlad!J11:J9999)</f>
        <v>0</v>
      </c>
      <c r="M25" s="138">
        <f>ROUND((L25*0)/100,1)</f>
        <v>0</v>
      </c>
    </row>
    <row r="26" spans="2:13" ht="18" customHeight="1" thickBot="1">
      <c r="B26" s="68"/>
      <c r="C26" s="65"/>
      <c r="D26" s="65"/>
      <c r="E26" s="65"/>
      <c r="F26" s="69"/>
      <c r="G26" s="62"/>
      <c r="H26" s="65"/>
      <c r="I26" s="66"/>
      <c r="J26" s="52">
        <v>24</v>
      </c>
      <c r="K26" s="56"/>
      <c r="L26" s="57" t="s">
        <v>71</v>
      </c>
      <c r="M26" s="142">
        <f>M23+M24+M25</f>
        <v>0</v>
      </c>
    </row>
    <row r="27" spans="2:13" ht="17.100000000000001" customHeight="1" thickTop="1" thickBot="1">
      <c r="B27" s="72"/>
      <c r="C27" s="73"/>
      <c r="D27" s="73"/>
      <c r="E27" s="73"/>
      <c r="F27" s="73"/>
      <c r="G27" s="72"/>
      <c r="H27" s="73"/>
      <c r="I27" s="74"/>
      <c r="J27" s="79" t="s">
        <v>72</v>
      </c>
      <c r="K27" s="80" t="s">
        <v>73</v>
      </c>
      <c r="L27" s="37"/>
      <c r="M27" s="81">
        <v>0</v>
      </c>
    </row>
    <row r="28" spans="2:13" ht="14.25" customHeight="1" thickTop="1"/>
    <row r="29" spans="2:13" ht="2.25" customHeight="1"/>
  </sheetData>
  <phoneticPr fontId="0" type="noConversion"/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9"/>
  <sheetViews>
    <sheetView showGridLines="0" workbookViewId="0">
      <pane ySplit="10" topLeftCell="A11" activePane="bottomLeft" state="frozen"/>
      <selection pane="bottomLeft" activeCell="A8" sqref="A8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3" t="s">
        <v>74</v>
      </c>
      <c r="C1" s="1"/>
      <c r="E1" s="23" t="s">
        <v>75</v>
      </c>
      <c r="F1" s="1"/>
      <c r="G1" s="1"/>
      <c r="Z1" s="132" t="s">
        <v>1</v>
      </c>
      <c r="AA1" s="132" t="s">
        <v>2</v>
      </c>
      <c r="AB1" s="132" t="s">
        <v>3</v>
      </c>
      <c r="AC1" s="132" t="s">
        <v>4</v>
      </c>
      <c r="AD1" s="132" t="s">
        <v>5</v>
      </c>
    </row>
    <row r="2" spans="1:30">
      <c r="A2" s="23" t="s">
        <v>76</v>
      </c>
      <c r="C2" s="1"/>
      <c r="E2" s="23" t="s">
        <v>77</v>
      </c>
      <c r="F2" s="1"/>
      <c r="G2" s="1"/>
      <c r="Z2" s="132" t="s">
        <v>9</v>
      </c>
      <c r="AA2" s="134" t="s">
        <v>78</v>
      </c>
      <c r="AB2" s="134" t="s">
        <v>11</v>
      </c>
      <c r="AC2" s="134"/>
      <c r="AD2" s="133"/>
    </row>
    <row r="3" spans="1:30">
      <c r="A3" s="23" t="s">
        <v>79</v>
      </c>
      <c r="C3" s="1"/>
      <c r="E3" s="23" t="s">
        <v>80</v>
      </c>
      <c r="F3" s="1"/>
      <c r="G3" s="1"/>
      <c r="Z3" s="132" t="s">
        <v>15</v>
      </c>
      <c r="AA3" s="134" t="s">
        <v>81</v>
      </c>
      <c r="AB3" s="134" t="s">
        <v>11</v>
      </c>
      <c r="AC3" s="134" t="s">
        <v>17</v>
      </c>
      <c r="AD3" s="133" t="s">
        <v>18</v>
      </c>
    </row>
    <row r="4" spans="1:30">
      <c r="B4" s="1"/>
      <c r="C4" s="1"/>
      <c r="D4" s="1"/>
      <c r="E4" s="1"/>
      <c r="F4" s="1"/>
      <c r="G4" s="1"/>
      <c r="Z4" s="132" t="s">
        <v>23</v>
      </c>
      <c r="AA4" s="134" t="s">
        <v>82</v>
      </c>
      <c r="AB4" s="134" t="s">
        <v>11</v>
      </c>
      <c r="AC4" s="134"/>
      <c r="AD4" s="133"/>
    </row>
    <row r="5" spans="1:30">
      <c r="A5" s="23" t="s">
        <v>386</v>
      </c>
      <c r="B5" s="1"/>
      <c r="C5" s="1"/>
      <c r="D5" s="1"/>
      <c r="E5" s="1"/>
      <c r="F5" s="1"/>
      <c r="G5" s="1"/>
      <c r="Z5" s="132" t="s">
        <v>29</v>
      </c>
      <c r="AA5" s="134" t="s">
        <v>81</v>
      </c>
      <c r="AB5" s="134" t="s">
        <v>11</v>
      </c>
      <c r="AC5" s="134" t="s">
        <v>17</v>
      </c>
      <c r="AD5" s="133" t="s">
        <v>18</v>
      </c>
    </row>
    <row r="6" spans="1:30">
      <c r="A6" s="23" t="s">
        <v>84</v>
      </c>
      <c r="B6" s="1"/>
      <c r="C6" s="1"/>
      <c r="D6" s="1"/>
      <c r="E6" s="1"/>
      <c r="F6" s="1"/>
      <c r="G6" s="1"/>
    </row>
    <row r="7" spans="1:30">
      <c r="A7" s="23"/>
      <c r="B7" s="1"/>
      <c r="C7" s="1"/>
      <c r="D7" s="1"/>
      <c r="E7" s="1"/>
      <c r="F7" s="1"/>
      <c r="G7" s="1"/>
    </row>
    <row r="8" spans="1:30" ht="14.25" thickBot="1"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86</v>
      </c>
      <c r="B9" s="10" t="s">
        <v>34</v>
      </c>
      <c r="C9" s="10" t="s">
        <v>87</v>
      </c>
      <c r="D9" s="10" t="s">
        <v>88</v>
      </c>
      <c r="E9" s="20" t="s">
        <v>89</v>
      </c>
      <c r="F9" s="21" t="s">
        <v>90</v>
      </c>
      <c r="G9" s="1"/>
    </row>
    <row r="10" spans="1:30" ht="13.5" thickBot="1">
      <c r="A10" s="15"/>
      <c r="B10" s="16"/>
      <c r="C10" s="16" t="s">
        <v>91</v>
      </c>
      <c r="D10" s="16"/>
      <c r="E10" s="16" t="s">
        <v>88</v>
      </c>
      <c r="F10" s="22" t="s">
        <v>88</v>
      </c>
      <c r="G10" s="101" t="s">
        <v>92</v>
      </c>
    </row>
    <row r="11" spans="1:30" ht="13.5" thickTop="1"/>
    <row r="12" spans="1:30">
      <c r="A12" s="1" t="s">
        <v>93</v>
      </c>
      <c r="B12" s="6">
        <f ca="1">Prehlad!H22</f>
        <v>0</v>
      </c>
      <c r="C12" s="6">
        <f ca="1">Prehlad!I22</f>
        <v>0</v>
      </c>
      <c r="D12" s="6">
        <f ca="1">Prehlad!J22</f>
        <v>0</v>
      </c>
      <c r="E12" s="7">
        <f ca="1">Prehlad!L22</f>
        <v>3.9505435799999993</v>
      </c>
      <c r="F12" s="5">
        <f ca="1">Prehlad!N22</f>
        <v>0</v>
      </c>
      <c r="G12" s="5">
        <f ca="1">Prehlad!W22</f>
        <v>4.6520000000000001</v>
      </c>
    </row>
    <row r="13" spans="1:30">
      <c r="A13" s="1" t="s">
        <v>94</v>
      </c>
      <c r="B13" s="6">
        <f ca="1">Prehlad!H46</f>
        <v>0</v>
      </c>
      <c r="C13" s="6">
        <f ca="1">Prehlad!I46</f>
        <v>0</v>
      </c>
      <c r="D13" s="6">
        <f ca="1">Prehlad!J46</f>
        <v>0</v>
      </c>
      <c r="E13" s="7">
        <f ca="1">Prehlad!L46</f>
        <v>29.091233669999998</v>
      </c>
      <c r="F13" s="5">
        <f ca="1">Prehlad!N46</f>
        <v>0</v>
      </c>
      <c r="G13" s="5">
        <f ca="1">Prehlad!W46</f>
        <v>222.74499999999998</v>
      </c>
    </row>
    <row r="14" spans="1:30">
      <c r="A14" s="1" t="s">
        <v>95</v>
      </c>
      <c r="B14" s="6">
        <f ca="1">Prehlad!H67</f>
        <v>0</v>
      </c>
      <c r="C14" s="6">
        <f ca="1">Prehlad!I67</f>
        <v>0</v>
      </c>
      <c r="D14" s="6">
        <f ca="1">Prehlad!J67</f>
        <v>0</v>
      </c>
      <c r="E14" s="7">
        <f ca="1">Prehlad!L67</f>
        <v>1.317158E-2</v>
      </c>
      <c r="F14" s="5">
        <f ca="1">Prehlad!N67</f>
        <v>19.953600000000002</v>
      </c>
      <c r="G14" s="5">
        <f ca="1">Prehlad!W67</f>
        <v>171.87099999999998</v>
      </c>
    </row>
    <row r="15" spans="1:30">
      <c r="A15" s="1" t="s">
        <v>96</v>
      </c>
      <c r="B15" s="6">
        <f ca="1">Prehlad!H69</f>
        <v>0</v>
      </c>
      <c r="C15" s="6">
        <f ca="1">Prehlad!I69</f>
        <v>0</v>
      </c>
      <c r="D15" s="6">
        <f ca="1">Prehlad!J69</f>
        <v>0</v>
      </c>
      <c r="E15" s="7">
        <f ca="1">Prehlad!L69</f>
        <v>33.054948829999994</v>
      </c>
      <c r="F15" s="5">
        <f ca="1">Prehlad!N69</f>
        <v>19.953600000000002</v>
      </c>
      <c r="G15" s="5">
        <f ca="1">Prehlad!W69</f>
        <v>399.26799999999992</v>
      </c>
    </row>
    <row r="17" spans="1:7">
      <c r="A17" s="1" t="s">
        <v>97</v>
      </c>
      <c r="B17" s="6">
        <f ca="1">Prehlad!H79</f>
        <v>0</v>
      </c>
      <c r="C17" s="6">
        <f ca="1">Prehlad!I79</f>
        <v>0</v>
      </c>
      <c r="D17" s="6">
        <f ca="1">Prehlad!J79</f>
        <v>0</v>
      </c>
      <c r="E17" s="7">
        <f ca="1">Prehlad!L79</f>
        <v>2.8307399999999996E-2</v>
      </c>
      <c r="F17" s="5">
        <f ca="1">Prehlad!N79</f>
        <v>0.4</v>
      </c>
      <c r="G17" s="5">
        <f ca="1">Prehlad!W79</f>
        <v>26.658999999999999</v>
      </c>
    </row>
    <row r="18" spans="1:7">
      <c r="A18" s="1" t="s">
        <v>98</v>
      </c>
      <c r="B18" s="6">
        <f ca="1">Prehlad!H83</f>
        <v>0</v>
      </c>
      <c r="C18" s="6">
        <f ca="1">Prehlad!I83</f>
        <v>0</v>
      </c>
      <c r="D18" s="6">
        <f ca="1">Prehlad!J83</f>
        <v>0</v>
      </c>
      <c r="E18" s="7">
        <f ca="1">Prehlad!L83</f>
        <v>0</v>
      </c>
      <c r="F18" s="5">
        <f ca="1">Prehlad!N83</f>
        <v>0</v>
      </c>
      <c r="G18" s="5">
        <f ca="1">Prehlad!W83</f>
        <v>0.38</v>
      </c>
    </row>
    <row r="19" spans="1:7">
      <c r="A19" s="1" t="s">
        <v>99</v>
      </c>
      <c r="B19" s="6">
        <f ca="1">Prehlad!H88</f>
        <v>0</v>
      </c>
      <c r="C19" s="6">
        <f ca="1">Prehlad!I88</f>
        <v>0</v>
      </c>
      <c r="D19" s="6">
        <f ca="1">Prehlad!J88</f>
        <v>0</v>
      </c>
      <c r="E19" s="7">
        <f ca="1">Prehlad!L88</f>
        <v>0</v>
      </c>
      <c r="F19" s="5">
        <f ca="1">Prehlad!N88</f>
        <v>4.0000000000000001E-3</v>
      </c>
      <c r="G19" s="5">
        <f ca="1">Prehlad!W88</f>
        <v>0.32</v>
      </c>
    </row>
    <row r="20" spans="1:7">
      <c r="A20" s="1" t="s">
        <v>100</v>
      </c>
      <c r="B20" s="6">
        <f ca="1">Prehlad!H94</f>
        <v>0</v>
      </c>
      <c r="C20" s="6">
        <f ca="1">Prehlad!I94</f>
        <v>0</v>
      </c>
      <c r="D20" s="6">
        <f ca="1">Prehlad!J94</f>
        <v>0</v>
      </c>
      <c r="E20" s="7">
        <f ca="1">Prehlad!L94</f>
        <v>7.8E-2</v>
      </c>
      <c r="F20" s="5">
        <f ca="1">Prehlad!N94</f>
        <v>0</v>
      </c>
      <c r="G20" s="5">
        <f ca="1">Prehlad!W94</f>
        <v>2.7280000000000002</v>
      </c>
    </row>
    <row r="21" spans="1:7">
      <c r="A21" s="1" t="s">
        <v>101</v>
      </c>
      <c r="B21" s="6">
        <f ca="1">Prehlad!H106</f>
        <v>0</v>
      </c>
      <c r="C21" s="6">
        <f ca="1">Prehlad!I106</f>
        <v>0</v>
      </c>
      <c r="D21" s="6">
        <f ca="1">Prehlad!J106</f>
        <v>0</v>
      </c>
      <c r="E21" s="7">
        <f ca="1">Prehlad!L106</f>
        <v>0.23765600000000001</v>
      </c>
      <c r="F21" s="5">
        <f ca="1">Prehlad!N106</f>
        <v>0</v>
      </c>
      <c r="G21" s="5">
        <f ca="1">Prehlad!W106</f>
        <v>15.858000000000001</v>
      </c>
    </row>
    <row r="22" spans="1:7">
      <c r="A22" s="1" t="s">
        <v>102</v>
      </c>
      <c r="B22" s="6">
        <f ca="1">Prehlad!H112</f>
        <v>0</v>
      </c>
      <c r="C22" s="6">
        <f ca="1">Prehlad!I112</f>
        <v>0</v>
      </c>
      <c r="D22" s="6">
        <f ca="1">Prehlad!J112</f>
        <v>0</v>
      </c>
      <c r="E22" s="7">
        <f ca="1">Prehlad!L112</f>
        <v>0.86519374000000004</v>
      </c>
      <c r="F22" s="5">
        <f ca="1">Prehlad!N112</f>
        <v>0</v>
      </c>
      <c r="G22" s="5">
        <f ca="1">Prehlad!W112</f>
        <v>27.673999999999999</v>
      </c>
    </row>
    <row r="23" spans="1:7">
      <c r="A23" s="1" t="s">
        <v>103</v>
      </c>
      <c r="B23" s="6">
        <f ca="1">Prehlad!H118</f>
        <v>0</v>
      </c>
      <c r="C23" s="6">
        <f ca="1">Prehlad!I118</f>
        <v>0</v>
      </c>
      <c r="D23" s="6">
        <f ca="1">Prehlad!J118</f>
        <v>0</v>
      </c>
      <c r="E23" s="7">
        <f ca="1">Prehlad!L118</f>
        <v>0.148176</v>
      </c>
      <c r="F23" s="5">
        <f ca="1">Prehlad!N118</f>
        <v>0</v>
      </c>
      <c r="G23" s="5">
        <f ca="1">Prehlad!W118</f>
        <v>10.433</v>
      </c>
    </row>
    <row r="24" spans="1:7">
      <c r="A24" s="1" t="s">
        <v>104</v>
      </c>
      <c r="B24" s="6">
        <f ca="1">Prehlad!H125</f>
        <v>0</v>
      </c>
      <c r="C24" s="6">
        <f ca="1">Prehlad!I125</f>
        <v>0</v>
      </c>
      <c r="D24" s="6">
        <f ca="1">Prehlad!J125</f>
        <v>0</v>
      </c>
      <c r="E24" s="7">
        <f ca="1">Prehlad!L125</f>
        <v>2.18856E-3</v>
      </c>
      <c r="F24" s="5">
        <f ca="1">Prehlad!N125</f>
        <v>0</v>
      </c>
      <c r="G24" s="5">
        <f ca="1">Prehlad!W125</f>
        <v>4.4510000000000005</v>
      </c>
    </row>
    <row r="25" spans="1:7">
      <c r="A25" s="1" t="s">
        <v>105</v>
      </c>
      <c r="B25" s="6">
        <f ca="1">Prehlad!H130</f>
        <v>0</v>
      </c>
      <c r="C25" s="6">
        <f ca="1">Prehlad!I130</f>
        <v>0</v>
      </c>
      <c r="D25" s="6">
        <f ca="1">Prehlad!J130</f>
        <v>0</v>
      </c>
      <c r="E25" s="7">
        <f ca="1">Prehlad!L130</f>
        <v>3.5580060000000004E-2</v>
      </c>
      <c r="F25" s="5">
        <f ca="1">Prehlad!N130</f>
        <v>0</v>
      </c>
      <c r="G25" s="5">
        <f ca="1">Prehlad!W130</f>
        <v>14.627000000000001</v>
      </c>
    </row>
    <row r="26" spans="1:7">
      <c r="A26" s="1" t="s">
        <v>106</v>
      </c>
      <c r="B26" s="6">
        <f ca="1">Prehlad!H132</f>
        <v>0</v>
      </c>
      <c r="C26" s="6">
        <f ca="1">Prehlad!I132</f>
        <v>0</v>
      </c>
      <c r="D26" s="6">
        <f ca="1">Prehlad!J132</f>
        <v>0</v>
      </c>
      <c r="E26" s="7">
        <f ca="1">Prehlad!L132</f>
        <v>1.3951017600000002</v>
      </c>
      <c r="F26" s="5">
        <f ca="1">Prehlad!N132</f>
        <v>0.40400000000000003</v>
      </c>
      <c r="G26" s="5">
        <f ca="1">Prehlad!W132</f>
        <v>103.12999999999998</v>
      </c>
    </row>
    <row r="29" spans="1:7">
      <c r="A29" s="1" t="s">
        <v>107</v>
      </c>
      <c r="B29" s="6">
        <f ca="1">Prehlad!H134</f>
        <v>0</v>
      </c>
      <c r="C29" s="6">
        <f ca="1">Prehlad!I134</f>
        <v>0</v>
      </c>
      <c r="D29" s="6">
        <f ca="1">Prehlad!J134</f>
        <v>0</v>
      </c>
      <c r="E29" s="7">
        <f ca="1">Prehlad!L134</f>
        <v>34.450050589999996</v>
      </c>
      <c r="F29" s="5">
        <f ca="1">Prehlad!N134</f>
        <v>20.357600000000001</v>
      </c>
      <c r="G29" s="5">
        <f ca="1">Prehlad!W134</f>
        <v>502.39799999999991</v>
      </c>
    </row>
  </sheetData>
  <phoneticPr fontId="0" type="noConversion"/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34"/>
  <sheetViews>
    <sheetView showGridLines="0" tabSelected="1" zoomScale="130" workbookViewId="0">
      <pane ySplit="10" topLeftCell="A11" activePane="bottomLeft" state="frozen"/>
      <selection pane="bottomLeft" activeCell="A8" sqref="A8"/>
    </sheetView>
  </sheetViews>
  <sheetFormatPr defaultRowHeight="12.75"/>
  <cols>
    <col min="1" max="1" width="4.7109375" style="122" customWidth="1"/>
    <col min="2" max="2" width="5.28515625" style="123" customWidth="1"/>
    <col min="3" max="3" width="13" style="124" customWidth="1"/>
    <col min="4" max="4" width="35.7109375" style="130" customWidth="1"/>
    <col min="5" max="5" width="11.28515625" style="126" customWidth="1"/>
    <col min="6" max="6" width="5.85546875" style="125" customWidth="1"/>
    <col min="7" max="7" width="9.7109375" style="127" customWidth="1"/>
    <col min="8" max="9" width="11.28515625" style="127" customWidth="1"/>
    <col min="10" max="10" width="8.28515625" style="127" customWidth="1"/>
    <col min="11" max="11" width="7.42578125" style="128" customWidth="1"/>
    <col min="12" max="12" width="8.28515625" style="128" customWidth="1"/>
    <col min="13" max="13" width="7.140625" style="126" customWidth="1"/>
    <col min="14" max="14" width="7" style="126" customWidth="1"/>
    <col min="15" max="15" width="3.5703125" style="125" customWidth="1"/>
    <col min="16" max="16" width="12.7109375" style="125" customWidth="1"/>
    <col min="17" max="19" width="11.28515625" style="126" customWidth="1"/>
    <col min="20" max="20" width="10.5703125" style="129" customWidth="1"/>
    <col min="21" max="21" width="10.28515625" style="129" customWidth="1"/>
    <col min="22" max="22" width="5.7109375" style="129" customWidth="1"/>
    <col min="23" max="23" width="9.140625" style="126"/>
    <col min="24" max="25" width="9.140625" style="125"/>
    <col min="26" max="26" width="7.5703125" style="124" customWidth="1"/>
    <col min="27" max="27" width="24.85546875" style="124" customWidth="1"/>
    <col min="28" max="28" width="4.28515625" style="125" customWidth="1"/>
    <col min="29" max="29" width="8.28515625" style="125" customWidth="1"/>
    <col min="30" max="30" width="8.7109375" style="125" customWidth="1"/>
    <col min="31" max="34" width="9.140625" style="125"/>
    <col min="35" max="16384" width="9.140625" style="1"/>
  </cols>
  <sheetData>
    <row r="1" spans="1:34">
      <c r="A1" s="23" t="s">
        <v>74</v>
      </c>
      <c r="B1" s="1"/>
      <c r="C1" s="1"/>
      <c r="D1" s="1"/>
      <c r="E1" s="1"/>
      <c r="F1" s="1"/>
      <c r="G1" s="6"/>
      <c r="H1" s="1"/>
      <c r="I1" s="23" t="s">
        <v>75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31" t="s">
        <v>1</v>
      </c>
      <c r="AA1" s="131" t="s">
        <v>2</v>
      </c>
      <c r="AB1" s="132" t="s">
        <v>3</v>
      </c>
      <c r="AC1" s="132" t="s">
        <v>4</v>
      </c>
      <c r="AD1" s="132" t="s">
        <v>5</v>
      </c>
      <c r="AE1" s="1"/>
      <c r="AF1" s="1"/>
      <c r="AG1" s="1"/>
      <c r="AH1" s="1"/>
    </row>
    <row r="2" spans="1:34">
      <c r="A2" s="23" t="s">
        <v>76</v>
      </c>
      <c r="B2" s="1"/>
      <c r="C2" s="1"/>
      <c r="D2" s="1"/>
      <c r="E2" s="1"/>
      <c r="F2" s="1"/>
      <c r="G2" s="6"/>
      <c r="H2" s="8"/>
      <c r="I2" s="23" t="s">
        <v>77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31" t="s">
        <v>9</v>
      </c>
      <c r="AA2" s="133" t="s">
        <v>108</v>
      </c>
      <c r="AB2" s="134" t="s">
        <v>11</v>
      </c>
      <c r="AC2" s="134"/>
      <c r="AD2" s="133"/>
      <c r="AE2" s="1"/>
      <c r="AF2" s="1"/>
      <c r="AG2" s="1"/>
      <c r="AH2" s="1"/>
    </row>
    <row r="3" spans="1:34">
      <c r="A3" s="23" t="s">
        <v>79</v>
      </c>
      <c r="B3" s="1"/>
      <c r="C3" s="1"/>
      <c r="D3" s="1"/>
      <c r="E3" s="1"/>
      <c r="F3" s="1"/>
      <c r="G3" s="6"/>
      <c r="H3" s="1"/>
      <c r="I3" s="23" t="s">
        <v>80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31" t="s">
        <v>15</v>
      </c>
      <c r="AA3" s="133" t="s">
        <v>109</v>
      </c>
      <c r="AB3" s="134" t="s">
        <v>11</v>
      </c>
      <c r="AC3" s="134" t="s">
        <v>17</v>
      </c>
      <c r="AD3" s="133" t="s">
        <v>18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31" t="s">
        <v>23</v>
      </c>
      <c r="AA4" s="133" t="s">
        <v>110</v>
      </c>
      <c r="AB4" s="134" t="s">
        <v>11</v>
      </c>
      <c r="AC4" s="134"/>
      <c r="AD4" s="133"/>
      <c r="AE4" s="1"/>
      <c r="AF4" s="1"/>
      <c r="AG4" s="1"/>
      <c r="AH4" s="1"/>
    </row>
    <row r="5" spans="1:34">
      <c r="A5" s="23" t="s">
        <v>385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31" t="s">
        <v>29</v>
      </c>
      <c r="AA5" s="133" t="s">
        <v>109</v>
      </c>
      <c r="AB5" s="134" t="s">
        <v>11</v>
      </c>
      <c r="AC5" s="134" t="s">
        <v>17</v>
      </c>
      <c r="AD5" s="133" t="s">
        <v>18</v>
      </c>
      <c r="AE5" s="1"/>
      <c r="AF5" s="1"/>
      <c r="AG5" s="1"/>
      <c r="AH5" s="1"/>
    </row>
    <row r="6" spans="1:34">
      <c r="A6" s="23" t="s">
        <v>84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2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4.25" thickBot="1">
      <c r="A8" s="1"/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111</v>
      </c>
      <c r="B9" s="10" t="s">
        <v>112</v>
      </c>
      <c r="C9" s="10" t="s">
        <v>113</v>
      </c>
      <c r="D9" s="10" t="s">
        <v>114</v>
      </c>
      <c r="E9" s="10" t="s">
        <v>115</v>
      </c>
      <c r="F9" s="10" t="s">
        <v>116</v>
      </c>
      <c r="G9" s="10" t="s">
        <v>117</v>
      </c>
      <c r="H9" s="10" t="s">
        <v>34</v>
      </c>
      <c r="I9" s="10" t="s">
        <v>87</v>
      </c>
      <c r="J9" s="10" t="s">
        <v>88</v>
      </c>
      <c r="K9" s="11" t="s">
        <v>89</v>
      </c>
      <c r="L9" s="12"/>
      <c r="M9" s="13" t="s">
        <v>90</v>
      </c>
      <c r="N9" s="12"/>
      <c r="O9" s="14" t="s">
        <v>118</v>
      </c>
      <c r="P9" s="96" t="s">
        <v>119</v>
      </c>
      <c r="Q9" s="97" t="s">
        <v>115</v>
      </c>
      <c r="R9" s="97" t="s">
        <v>115</v>
      </c>
      <c r="S9" s="94" t="s">
        <v>115</v>
      </c>
      <c r="T9" s="100" t="s">
        <v>120</v>
      </c>
      <c r="U9" s="100" t="s">
        <v>121</v>
      </c>
      <c r="V9" s="100" t="s">
        <v>122</v>
      </c>
      <c r="W9" s="101" t="s">
        <v>92</v>
      </c>
      <c r="X9" s="101" t="s">
        <v>123</v>
      </c>
      <c r="Y9" s="101" t="s">
        <v>124</v>
      </c>
      <c r="Z9" s="121" t="s">
        <v>125</v>
      </c>
      <c r="AA9" s="121" t="s">
        <v>126</v>
      </c>
      <c r="AB9" s="1" t="s">
        <v>122</v>
      </c>
      <c r="AC9" s="1"/>
      <c r="AD9" s="1"/>
      <c r="AE9" s="1"/>
      <c r="AF9" s="1"/>
      <c r="AG9" s="1"/>
      <c r="AH9" s="1"/>
    </row>
    <row r="10" spans="1:34" ht="13.5" thickBot="1">
      <c r="A10" s="15" t="s">
        <v>127</v>
      </c>
      <c r="B10" s="16" t="s">
        <v>128</v>
      </c>
      <c r="C10" s="17"/>
      <c r="D10" s="16" t="s">
        <v>129</v>
      </c>
      <c r="E10" s="16" t="s">
        <v>130</v>
      </c>
      <c r="F10" s="16" t="s">
        <v>131</v>
      </c>
      <c r="G10" s="16" t="s">
        <v>132</v>
      </c>
      <c r="H10" s="16"/>
      <c r="I10" s="16" t="s">
        <v>91</v>
      </c>
      <c r="J10" s="16"/>
      <c r="K10" s="16" t="s">
        <v>117</v>
      </c>
      <c r="L10" s="16" t="s">
        <v>88</v>
      </c>
      <c r="M10" s="18" t="s">
        <v>117</v>
      </c>
      <c r="N10" s="16" t="s">
        <v>88</v>
      </c>
      <c r="O10" s="19" t="s">
        <v>133</v>
      </c>
      <c r="P10" s="98"/>
      <c r="Q10" s="99" t="s">
        <v>134</v>
      </c>
      <c r="R10" s="99" t="s">
        <v>135</v>
      </c>
      <c r="S10" s="95" t="s">
        <v>136</v>
      </c>
      <c r="T10" s="100" t="s">
        <v>137</v>
      </c>
      <c r="U10" s="100" t="s">
        <v>138</v>
      </c>
      <c r="V10" s="100" t="s">
        <v>139</v>
      </c>
      <c r="W10" s="5"/>
      <c r="X10" s="1"/>
      <c r="Y10" s="1"/>
      <c r="Z10" s="121" t="s">
        <v>140</v>
      </c>
      <c r="AA10" s="121" t="s">
        <v>127</v>
      </c>
      <c r="AB10" s="1" t="s">
        <v>141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44" t="s">
        <v>142</v>
      </c>
    </row>
    <row r="13" spans="1:34">
      <c r="B13" s="124" t="s">
        <v>93</v>
      </c>
    </row>
    <row r="14" spans="1:34">
      <c r="A14" s="122">
        <v>1</v>
      </c>
      <c r="B14" s="123" t="s">
        <v>143</v>
      </c>
      <c r="C14" s="124" t="s">
        <v>144</v>
      </c>
      <c r="D14" s="130" t="s">
        <v>145</v>
      </c>
      <c r="E14" s="126">
        <v>3</v>
      </c>
      <c r="F14" s="125" t="s">
        <v>146</v>
      </c>
      <c r="H14" s="127">
        <f>ROUND(E14*G14, 2)</f>
        <v>0</v>
      </c>
      <c r="J14" s="127">
        <f>ROUND(E14*G14, 2)</f>
        <v>0</v>
      </c>
      <c r="K14" s="128">
        <v>5.5999999999999995E-4</v>
      </c>
      <c r="L14" s="128">
        <f>E14*K14</f>
        <v>1.6799999999999999E-3</v>
      </c>
      <c r="O14" s="125">
        <v>20</v>
      </c>
      <c r="P14" s="125" t="s">
        <v>147</v>
      </c>
      <c r="V14" s="129" t="s">
        <v>66</v>
      </c>
      <c r="W14" s="126">
        <v>1.0169999999999999</v>
      </c>
      <c r="Z14" s="124" t="s">
        <v>148</v>
      </c>
      <c r="AA14" s="124" t="s">
        <v>149</v>
      </c>
      <c r="AB14" s="125" t="s">
        <v>37</v>
      </c>
    </row>
    <row r="15" spans="1:34">
      <c r="D15" s="130" t="s">
        <v>150</v>
      </c>
      <c r="V15" s="129" t="s">
        <v>151</v>
      </c>
    </row>
    <row r="16" spans="1:34">
      <c r="A16" s="122">
        <v>2</v>
      </c>
      <c r="B16" s="123" t="s">
        <v>143</v>
      </c>
      <c r="C16" s="124" t="s">
        <v>152</v>
      </c>
      <c r="D16" s="130" t="s">
        <v>153</v>
      </c>
      <c r="E16" s="126">
        <v>3</v>
      </c>
      <c r="F16" s="125" t="s">
        <v>146</v>
      </c>
      <c r="H16" s="127">
        <f>ROUND(E16*G16, 2)</f>
        <v>0</v>
      </c>
      <c r="J16" s="127">
        <f>ROUND(E16*G16, 2)</f>
        <v>0</v>
      </c>
      <c r="O16" s="125">
        <v>20</v>
      </c>
      <c r="P16" s="125" t="s">
        <v>147</v>
      </c>
      <c r="V16" s="129" t="s">
        <v>66</v>
      </c>
      <c r="W16" s="126">
        <v>1.5780000000000001</v>
      </c>
      <c r="Z16" s="124" t="s">
        <v>148</v>
      </c>
      <c r="AA16" s="124" t="s">
        <v>154</v>
      </c>
      <c r="AB16" s="125" t="s">
        <v>37</v>
      </c>
    </row>
    <row r="17" spans="1:28">
      <c r="A17" s="122">
        <v>3</v>
      </c>
      <c r="B17" s="123" t="s">
        <v>155</v>
      </c>
      <c r="C17" s="124" t="s">
        <v>156</v>
      </c>
      <c r="D17" s="130" t="s">
        <v>157</v>
      </c>
      <c r="E17" s="126">
        <v>1.6579999999999999</v>
      </c>
      <c r="F17" s="125" t="s">
        <v>158</v>
      </c>
      <c r="H17" s="127">
        <f>ROUND(E17*G17, 2)</f>
        <v>0</v>
      </c>
      <c r="J17" s="127">
        <f>ROUND(E17*G17, 2)</f>
        <v>0</v>
      </c>
      <c r="K17" s="128">
        <v>2.3773599999999999</v>
      </c>
      <c r="L17" s="128">
        <f>E17*K17</f>
        <v>3.9416628799999995</v>
      </c>
      <c r="O17" s="125">
        <v>20</v>
      </c>
      <c r="P17" s="125" t="s">
        <v>147</v>
      </c>
      <c r="V17" s="129" t="s">
        <v>66</v>
      </c>
      <c r="W17" s="126">
        <v>0.75600000000000001</v>
      </c>
      <c r="Z17" s="124" t="s">
        <v>159</v>
      </c>
      <c r="AA17" s="124" t="s">
        <v>160</v>
      </c>
      <c r="AB17" s="125" t="s">
        <v>37</v>
      </c>
    </row>
    <row r="18" spans="1:28">
      <c r="D18" s="130" t="s">
        <v>161</v>
      </c>
      <c r="V18" s="129" t="s">
        <v>151</v>
      </c>
    </row>
    <row r="19" spans="1:28">
      <c r="A19" s="122">
        <v>4</v>
      </c>
      <c r="B19" s="123" t="s">
        <v>162</v>
      </c>
      <c r="C19" s="124" t="s">
        <v>163</v>
      </c>
      <c r="D19" s="130" t="s">
        <v>164</v>
      </c>
      <c r="E19" s="126">
        <v>2.4830000000000001</v>
      </c>
      <c r="F19" s="125" t="s">
        <v>146</v>
      </c>
      <c r="H19" s="127">
        <f>ROUND(E19*G19, 2)</f>
        <v>0</v>
      </c>
      <c r="J19" s="127">
        <f>ROUND(E19*G19, 2)</f>
        <v>0</v>
      </c>
      <c r="K19" s="128">
        <v>2.8999999999999998E-3</v>
      </c>
      <c r="L19" s="128">
        <f>E19*K19</f>
        <v>7.2007E-3</v>
      </c>
      <c r="O19" s="125">
        <v>20</v>
      </c>
      <c r="P19" s="125" t="s">
        <v>147</v>
      </c>
      <c r="V19" s="129" t="s">
        <v>66</v>
      </c>
      <c r="W19" s="126">
        <v>0.85899999999999999</v>
      </c>
      <c r="Z19" s="124" t="s">
        <v>165</v>
      </c>
      <c r="AA19" s="124" t="s">
        <v>166</v>
      </c>
      <c r="AB19" s="125" t="s">
        <v>32</v>
      </c>
    </row>
    <row r="20" spans="1:28">
      <c r="D20" s="130" t="s">
        <v>167</v>
      </c>
      <c r="V20" s="129" t="s">
        <v>151</v>
      </c>
    </row>
    <row r="21" spans="1:28">
      <c r="A21" s="122">
        <v>5</v>
      </c>
      <c r="B21" s="123" t="s">
        <v>162</v>
      </c>
      <c r="C21" s="124" t="s">
        <v>168</v>
      </c>
      <c r="D21" s="130" t="s">
        <v>169</v>
      </c>
      <c r="E21" s="126">
        <v>2.4830000000000001</v>
      </c>
      <c r="F21" s="125" t="s">
        <v>146</v>
      </c>
      <c r="H21" s="127">
        <f>ROUND(E21*G21, 2)</f>
        <v>0</v>
      </c>
      <c r="J21" s="127">
        <f>ROUND(E21*G21, 2)</f>
        <v>0</v>
      </c>
      <c r="O21" s="125">
        <v>20</v>
      </c>
      <c r="P21" s="125" t="s">
        <v>147</v>
      </c>
      <c r="V21" s="129" t="s">
        <v>66</v>
      </c>
      <c r="W21" s="126">
        <v>0.442</v>
      </c>
      <c r="Z21" s="124" t="s">
        <v>165</v>
      </c>
      <c r="AA21" s="124" t="s">
        <v>170</v>
      </c>
      <c r="AB21" s="125" t="s">
        <v>32</v>
      </c>
    </row>
    <row r="22" spans="1:28">
      <c r="D22" s="145" t="s">
        <v>171</v>
      </c>
      <c r="E22" s="146">
        <f>J22</f>
        <v>0</v>
      </c>
      <c r="H22" s="146">
        <f>SUM(H12:H21)</f>
        <v>0</v>
      </c>
      <c r="I22" s="146">
        <f>SUM(I12:I21)</f>
        <v>0</v>
      </c>
      <c r="J22" s="146">
        <f>SUM(J12:J21)</f>
        <v>0</v>
      </c>
      <c r="L22" s="147">
        <f>SUM(L12:L21)</f>
        <v>3.9505435799999993</v>
      </c>
      <c r="N22" s="148">
        <f>SUM(N12:N21)</f>
        <v>0</v>
      </c>
      <c r="W22" s="126">
        <f>SUM(W12:W21)</f>
        <v>4.6520000000000001</v>
      </c>
    </row>
    <row r="24" spans="1:28">
      <c r="B24" s="124" t="s">
        <v>94</v>
      </c>
    </row>
    <row r="25" spans="1:28" ht="25.5">
      <c r="A25" s="122">
        <v>6</v>
      </c>
      <c r="B25" s="123" t="s">
        <v>172</v>
      </c>
      <c r="C25" s="124" t="s">
        <v>173</v>
      </c>
      <c r="D25" s="130" t="s">
        <v>174</v>
      </c>
      <c r="E25" s="126">
        <v>42.89</v>
      </c>
      <c r="F25" s="125" t="s">
        <v>146</v>
      </c>
      <c r="H25" s="127">
        <f>ROUND(E25*G25, 2)</f>
        <v>0</v>
      </c>
      <c r="J25" s="127">
        <f>ROUND(E25*G25, 2)</f>
        <v>0</v>
      </c>
      <c r="K25" s="128">
        <v>3.1550000000000002E-2</v>
      </c>
      <c r="L25" s="128">
        <f>E25*K25</f>
        <v>1.3531795</v>
      </c>
      <c r="O25" s="125">
        <v>20</v>
      </c>
      <c r="P25" s="125" t="s">
        <v>147</v>
      </c>
      <c r="V25" s="129" t="s">
        <v>66</v>
      </c>
      <c r="W25" s="126">
        <v>22.346</v>
      </c>
      <c r="Z25" s="124" t="s">
        <v>175</v>
      </c>
      <c r="AA25" s="124" t="s">
        <v>176</v>
      </c>
      <c r="AB25" s="125" t="s">
        <v>32</v>
      </c>
    </row>
    <row r="26" spans="1:28" ht="25.5">
      <c r="A26" s="122">
        <v>7</v>
      </c>
      <c r="B26" s="123" t="s">
        <v>172</v>
      </c>
      <c r="C26" s="124" t="s">
        <v>177</v>
      </c>
      <c r="D26" s="130" t="s">
        <v>178</v>
      </c>
      <c r="E26" s="126">
        <v>154.77699999999999</v>
      </c>
      <c r="F26" s="125" t="s">
        <v>146</v>
      </c>
      <c r="H26" s="127">
        <f>ROUND(E26*G26, 2)</f>
        <v>0</v>
      </c>
      <c r="J26" s="127">
        <f>ROUND(E26*G26, 2)</f>
        <v>0</v>
      </c>
      <c r="K26" s="128">
        <v>2.8459999999999999E-2</v>
      </c>
      <c r="L26" s="128">
        <f>E26*K26</f>
        <v>4.4049534199999991</v>
      </c>
      <c r="O26" s="125">
        <v>20</v>
      </c>
      <c r="P26" s="125" t="s">
        <v>147</v>
      </c>
      <c r="V26" s="129" t="s">
        <v>66</v>
      </c>
      <c r="W26" s="126">
        <v>76.459999999999994</v>
      </c>
      <c r="Z26" s="124" t="s">
        <v>175</v>
      </c>
      <c r="AA26" s="124" t="s">
        <v>179</v>
      </c>
      <c r="AB26" s="125" t="s">
        <v>32</v>
      </c>
    </row>
    <row r="27" spans="1:28" ht="25.5">
      <c r="D27" s="130" t="s">
        <v>180</v>
      </c>
      <c r="V27" s="129" t="s">
        <v>151</v>
      </c>
    </row>
    <row r="28" spans="1:28" ht="25.5">
      <c r="D28" s="130" t="s">
        <v>181</v>
      </c>
      <c r="V28" s="129" t="s">
        <v>151</v>
      </c>
    </row>
    <row r="29" spans="1:28" ht="25.5">
      <c r="D29" s="130" t="s">
        <v>182</v>
      </c>
      <c r="V29" s="129" t="s">
        <v>151</v>
      </c>
    </row>
    <row r="30" spans="1:28">
      <c r="D30" s="130" t="s">
        <v>183</v>
      </c>
      <c r="V30" s="129" t="s">
        <v>151</v>
      </c>
    </row>
    <row r="31" spans="1:28" ht="25.5">
      <c r="A31" s="122">
        <v>8</v>
      </c>
      <c r="B31" s="123" t="s">
        <v>155</v>
      </c>
      <c r="C31" s="124" t="s">
        <v>184</v>
      </c>
      <c r="D31" s="130" t="s">
        <v>185</v>
      </c>
      <c r="E31" s="126">
        <v>102.342</v>
      </c>
      <c r="F31" s="125" t="s">
        <v>146</v>
      </c>
      <c r="H31" s="127">
        <f>ROUND(E31*G31, 2)</f>
        <v>0</v>
      </c>
      <c r="J31" s="127">
        <f>ROUND(E31*G31, 2)</f>
        <v>0</v>
      </c>
      <c r="K31" s="128">
        <v>3.3999999999999998E-3</v>
      </c>
      <c r="L31" s="128">
        <f>E31*K31</f>
        <v>0.34796279999999996</v>
      </c>
      <c r="O31" s="125">
        <v>20</v>
      </c>
      <c r="P31" s="125" t="s">
        <v>147</v>
      </c>
      <c r="V31" s="129" t="s">
        <v>66</v>
      </c>
      <c r="W31" s="126">
        <v>37.764000000000003</v>
      </c>
      <c r="Z31" s="124" t="s">
        <v>175</v>
      </c>
      <c r="AA31" s="124" t="s">
        <v>186</v>
      </c>
      <c r="AB31" s="125" t="s">
        <v>32</v>
      </c>
    </row>
    <row r="32" spans="1:28">
      <c r="D32" s="130" t="s">
        <v>187</v>
      </c>
      <c r="V32" s="129" t="s">
        <v>151</v>
      </c>
    </row>
    <row r="33" spans="1:28" ht="25.5">
      <c r="D33" s="130" t="s">
        <v>188</v>
      </c>
      <c r="V33" s="129" t="s">
        <v>151</v>
      </c>
    </row>
    <row r="34" spans="1:28">
      <c r="A34" s="122">
        <v>9</v>
      </c>
      <c r="B34" s="123" t="s">
        <v>155</v>
      </c>
      <c r="C34" s="124" t="s">
        <v>189</v>
      </c>
      <c r="D34" s="130" t="s">
        <v>190</v>
      </c>
      <c r="E34" s="126">
        <v>102.342</v>
      </c>
      <c r="F34" s="125" t="s">
        <v>146</v>
      </c>
      <c r="H34" s="127">
        <f>ROUND(E34*G34, 2)</f>
        <v>0</v>
      </c>
      <c r="J34" s="127">
        <f>ROUND(E34*G34, 2)</f>
        <v>0</v>
      </c>
      <c r="K34" s="128">
        <v>1.2999999999999999E-4</v>
      </c>
      <c r="L34" s="128">
        <f>E34*K34</f>
        <v>1.3304459999999999E-2</v>
      </c>
      <c r="O34" s="125">
        <v>20</v>
      </c>
      <c r="P34" s="125" t="s">
        <v>147</v>
      </c>
      <c r="V34" s="129" t="s">
        <v>66</v>
      </c>
      <c r="W34" s="126">
        <v>34.795999999999999</v>
      </c>
      <c r="Z34" s="124" t="s">
        <v>175</v>
      </c>
      <c r="AA34" s="124" t="s">
        <v>191</v>
      </c>
      <c r="AB34" s="125" t="s">
        <v>37</v>
      </c>
    </row>
    <row r="35" spans="1:28" ht="25.5">
      <c r="A35" s="122">
        <v>10</v>
      </c>
      <c r="B35" s="123" t="s">
        <v>172</v>
      </c>
      <c r="C35" s="124" t="s">
        <v>192</v>
      </c>
      <c r="D35" s="130" t="s">
        <v>193</v>
      </c>
      <c r="E35" s="126">
        <v>102.342</v>
      </c>
      <c r="F35" s="125" t="s">
        <v>146</v>
      </c>
      <c r="H35" s="127">
        <f>ROUND(E35*G35, 2)</f>
        <v>0</v>
      </c>
      <c r="J35" s="127">
        <f>ROUND(E35*G35, 2)</f>
        <v>0</v>
      </c>
      <c r="O35" s="125">
        <v>20</v>
      </c>
      <c r="P35" s="125" t="s">
        <v>147</v>
      </c>
      <c r="V35" s="129" t="s">
        <v>66</v>
      </c>
      <c r="W35" s="126">
        <v>22.515000000000001</v>
      </c>
      <c r="Z35" s="124" t="s">
        <v>175</v>
      </c>
      <c r="AA35" s="124" t="s">
        <v>194</v>
      </c>
      <c r="AB35" s="125" t="s">
        <v>37</v>
      </c>
    </row>
    <row r="36" spans="1:28">
      <c r="A36" s="122">
        <v>11</v>
      </c>
      <c r="B36" s="123" t="s">
        <v>155</v>
      </c>
      <c r="C36" s="124" t="s">
        <v>195</v>
      </c>
      <c r="D36" s="130" t="s">
        <v>196</v>
      </c>
      <c r="E36" s="126">
        <v>4.2889999999999997</v>
      </c>
      <c r="F36" s="125" t="s">
        <v>158</v>
      </c>
      <c r="H36" s="127">
        <f>ROUND(E36*G36, 2)</f>
        <v>0</v>
      </c>
      <c r="J36" s="127">
        <f>ROUND(E36*G36, 2)</f>
        <v>0</v>
      </c>
      <c r="K36" s="128">
        <v>2.3793099999999998</v>
      </c>
      <c r="L36" s="128">
        <f>E36*K36</f>
        <v>10.204860589999999</v>
      </c>
      <c r="O36" s="125">
        <v>20</v>
      </c>
      <c r="P36" s="125" t="s">
        <v>147</v>
      </c>
      <c r="V36" s="129" t="s">
        <v>66</v>
      </c>
      <c r="W36" s="126">
        <v>10.581</v>
      </c>
      <c r="Z36" s="124" t="s">
        <v>159</v>
      </c>
      <c r="AA36" s="124" t="s">
        <v>197</v>
      </c>
      <c r="AB36" s="125" t="s">
        <v>37</v>
      </c>
    </row>
    <row r="37" spans="1:28">
      <c r="D37" s="130" t="s">
        <v>198</v>
      </c>
      <c r="V37" s="129" t="s">
        <v>151</v>
      </c>
    </row>
    <row r="38" spans="1:28">
      <c r="A38" s="122">
        <v>12</v>
      </c>
      <c r="B38" s="123" t="s">
        <v>155</v>
      </c>
      <c r="C38" s="124" t="s">
        <v>199</v>
      </c>
      <c r="D38" s="130" t="s">
        <v>200</v>
      </c>
      <c r="E38" s="126">
        <v>5.2759999999999998</v>
      </c>
      <c r="F38" s="125" t="s">
        <v>158</v>
      </c>
      <c r="H38" s="127">
        <f>ROUND(E38*G38, 2)</f>
        <v>0</v>
      </c>
      <c r="J38" s="127">
        <f>ROUND(E38*G38, 2)</f>
        <v>0</v>
      </c>
      <c r="K38" s="128">
        <v>2.3793099999999998</v>
      </c>
      <c r="L38" s="128">
        <f>E38*K38</f>
        <v>12.553239559999998</v>
      </c>
      <c r="O38" s="125">
        <v>20</v>
      </c>
      <c r="P38" s="125" t="s">
        <v>147</v>
      </c>
      <c r="V38" s="129" t="s">
        <v>66</v>
      </c>
      <c r="W38" s="126">
        <v>11.644</v>
      </c>
      <c r="Z38" s="124" t="s">
        <v>159</v>
      </c>
      <c r="AA38" s="124" t="s">
        <v>201</v>
      </c>
      <c r="AB38" s="125" t="s">
        <v>37</v>
      </c>
    </row>
    <row r="39" spans="1:28">
      <c r="D39" s="130" t="s">
        <v>202</v>
      </c>
      <c r="V39" s="129" t="s">
        <v>151</v>
      </c>
    </row>
    <row r="40" spans="1:28" ht="25.5">
      <c r="A40" s="122">
        <v>13</v>
      </c>
      <c r="B40" s="123" t="s">
        <v>155</v>
      </c>
      <c r="C40" s="124" t="s">
        <v>203</v>
      </c>
      <c r="D40" s="130" t="s">
        <v>204</v>
      </c>
      <c r="E40" s="126">
        <v>7.8769999999999998</v>
      </c>
      <c r="F40" s="125" t="s">
        <v>146</v>
      </c>
      <c r="H40" s="127">
        <f>ROUND(E40*G40, 2)</f>
        <v>0</v>
      </c>
      <c r="J40" s="127">
        <f>ROUND(E40*G40, 2)</f>
        <v>0</v>
      </c>
      <c r="K40" s="128">
        <v>2.5420000000000002E-2</v>
      </c>
      <c r="L40" s="128">
        <f>E40*K40</f>
        <v>0.20023334000000001</v>
      </c>
      <c r="O40" s="125">
        <v>20</v>
      </c>
      <c r="P40" s="125" t="s">
        <v>147</v>
      </c>
      <c r="V40" s="129" t="s">
        <v>66</v>
      </c>
      <c r="W40" s="126">
        <v>2.6389999999999998</v>
      </c>
      <c r="Z40" s="124" t="s">
        <v>159</v>
      </c>
      <c r="AA40" s="124" t="s">
        <v>205</v>
      </c>
      <c r="AB40" s="125" t="s">
        <v>37</v>
      </c>
    </row>
    <row r="41" spans="1:28">
      <c r="D41" s="130" t="s">
        <v>206</v>
      </c>
      <c r="V41" s="129" t="s">
        <v>151</v>
      </c>
    </row>
    <row r="42" spans="1:28" ht="25.5">
      <c r="A42" s="122">
        <v>14</v>
      </c>
      <c r="B42" s="123" t="s">
        <v>155</v>
      </c>
      <c r="C42" s="124" t="s">
        <v>207</v>
      </c>
      <c r="D42" s="130" t="s">
        <v>208</v>
      </c>
      <c r="E42" s="126">
        <v>2</v>
      </c>
      <c r="F42" s="125" t="s">
        <v>209</v>
      </c>
      <c r="H42" s="127">
        <f>ROUND(E42*G42, 2)</f>
        <v>0</v>
      </c>
      <c r="J42" s="127">
        <f>ROUND(E42*G42, 2)</f>
        <v>0</v>
      </c>
      <c r="K42" s="128">
        <v>7.2000000000000005E-4</v>
      </c>
      <c r="L42" s="128">
        <f>E42*K42</f>
        <v>1.4400000000000001E-3</v>
      </c>
      <c r="O42" s="125">
        <v>20</v>
      </c>
      <c r="P42" s="125" t="s">
        <v>147</v>
      </c>
      <c r="V42" s="129" t="s">
        <v>66</v>
      </c>
      <c r="W42" s="126">
        <v>1</v>
      </c>
      <c r="Z42" s="124" t="s">
        <v>210</v>
      </c>
      <c r="AA42" s="124" t="s">
        <v>211</v>
      </c>
      <c r="AB42" s="125" t="s">
        <v>37</v>
      </c>
    </row>
    <row r="43" spans="1:28" ht="25.5">
      <c r="A43" s="122">
        <v>15</v>
      </c>
      <c r="B43" s="123" t="s">
        <v>155</v>
      </c>
      <c r="C43" s="124" t="s">
        <v>212</v>
      </c>
      <c r="D43" s="130" t="s">
        <v>213</v>
      </c>
      <c r="E43" s="126">
        <v>2</v>
      </c>
      <c r="F43" s="125" t="s">
        <v>209</v>
      </c>
      <c r="H43" s="127">
        <f>ROUND(E43*G43, 2)</f>
        <v>0</v>
      </c>
      <c r="J43" s="127">
        <f>ROUND(E43*G43, 2)</f>
        <v>0</v>
      </c>
      <c r="K43" s="128">
        <v>1.1999999999999999E-3</v>
      </c>
      <c r="L43" s="128">
        <f>E43*K43</f>
        <v>2.3999999999999998E-3</v>
      </c>
      <c r="O43" s="125">
        <v>20</v>
      </c>
      <c r="P43" s="125" t="s">
        <v>147</v>
      </c>
      <c r="V43" s="129" t="s">
        <v>66</v>
      </c>
      <c r="W43" s="126">
        <v>2.6</v>
      </c>
      <c r="Z43" s="124" t="s">
        <v>210</v>
      </c>
      <c r="AA43" s="124" t="s">
        <v>211</v>
      </c>
      <c r="AB43" s="125" t="s">
        <v>37</v>
      </c>
    </row>
    <row r="44" spans="1:28">
      <c r="A44" s="122">
        <v>16</v>
      </c>
      <c r="B44" s="123" t="s">
        <v>155</v>
      </c>
      <c r="C44" s="124" t="s">
        <v>214</v>
      </c>
      <c r="D44" s="130" t="s">
        <v>215</v>
      </c>
      <c r="E44" s="126">
        <v>2</v>
      </c>
      <c r="F44" s="125" t="s">
        <v>209</v>
      </c>
      <c r="H44" s="127">
        <f>ROUND(E44*G44, 2)</f>
        <v>0</v>
      </c>
      <c r="J44" s="127">
        <f>ROUND(E44*G44, 2)</f>
        <v>0</v>
      </c>
      <c r="O44" s="125">
        <v>20</v>
      </c>
      <c r="P44" s="125" t="s">
        <v>147</v>
      </c>
      <c r="V44" s="129" t="s">
        <v>66</v>
      </c>
      <c r="W44" s="126">
        <v>0.4</v>
      </c>
      <c r="Z44" s="124" t="s">
        <v>216</v>
      </c>
      <c r="AA44" s="124" t="s">
        <v>147</v>
      </c>
      <c r="AB44" s="125" t="s">
        <v>37</v>
      </c>
    </row>
    <row r="45" spans="1:28">
      <c r="A45" s="122">
        <v>17</v>
      </c>
      <c r="B45" s="123" t="s">
        <v>217</v>
      </c>
      <c r="C45" s="124" t="s">
        <v>218</v>
      </c>
      <c r="D45" s="130" t="s">
        <v>219</v>
      </c>
      <c r="E45" s="126">
        <v>2</v>
      </c>
      <c r="F45" s="125" t="s">
        <v>209</v>
      </c>
      <c r="I45" s="127">
        <f>ROUND(E45*G45, 2)</f>
        <v>0</v>
      </c>
      <c r="J45" s="127">
        <f>ROUND(E45*G45, 2)</f>
        <v>0</v>
      </c>
      <c r="K45" s="128">
        <v>4.8300000000000001E-3</v>
      </c>
      <c r="L45" s="128">
        <f>E45*K45</f>
        <v>9.6600000000000002E-3</v>
      </c>
      <c r="O45" s="125">
        <v>20</v>
      </c>
      <c r="P45" s="125" t="s">
        <v>147</v>
      </c>
      <c r="V45" s="129" t="s">
        <v>56</v>
      </c>
      <c r="Z45" s="124" t="s">
        <v>220</v>
      </c>
      <c r="AA45" s="124" t="s">
        <v>147</v>
      </c>
      <c r="AB45" s="125">
        <v>2</v>
      </c>
    </row>
    <row r="46" spans="1:28">
      <c r="D46" s="145" t="s">
        <v>221</v>
      </c>
      <c r="E46" s="146">
        <f>J46</f>
        <v>0</v>
      </c>
      <c r="H46" s="146">
        <f>SUM(H24:H45)</f>
        <v>0</v>
      </c>
      <c r="I46" s="146">
        <f>SUM(I24:I45)</f>
        <v>0</v>
      </c>
      <c r="J46" s="146">
        <f>SUM(J24:J45)</f>
        <v>0</v>
      </c>
      <c r="L46" s="147">
        <f>SUM(L24:L45)</f>
        <v>29.091233669999998</v>
      </c>
      <c r="N46" s="148">
        <f>SUM(N24:N45)</f>
        <v>0</v>
      </c>
      <c r="W46" s="126">
        <f>SUM(W24:W45)</f>
        <v>222.74499999999998</v>
      </c>
    </row>
    <row r="48" spans="1:28">
      <c r="B48" s="124" t="s">
        <v>95</v>
      </c>
    </row>
    <row r="49" spans="1:28" ht="25.5">
      <c r="A49" s="122">
        <v>18</v>
      </c>
      <c r="B49" s="123" t="s">
        <v>222</v>
      </c>
      <c r="C49" s="124" t="s">
        <v>223</v>
      </c>
      <c r="D49" s="130" t="s">
        <v>224</v>
      </c>
      <c r="E49" s="126">
        <v>113.529</v>
      </c>
      <c r="F49" s="125" t="s">
        <v>146</v>
      </c>
      <c r="H49" s="127">
        <f>ROUND(E49*G49, 2)</f>
        <v>0</v>
      </c>
      <c r="J49" s="127">
        <f>ROUND(E49*G49, 2)</f>
        <v>0</v>
      </c>
      <c r="K49" s="128">
        <v>2.0000000000000002E-5</v>
      </c>
      <c r="L49" s="128">
        <f>E49*K49</f>
        <v>2.2705799999999999E-3</v>
      </c>
      <c r="O49" s="125">
        <v>20</v>
      </c>
      <c r="P49" s="125" t="s">
        <v>147</v>
      </c>
      <c r="V49" s="129" t="s">
        <v>66</v>
      </c>
      <c r="W49" s="126">
        <v>35.875</v>
      </c>
      <c r="Z49" s="124" t="s">
        <v>225</v>
      </c>
      <c r="AA49" s="124" t="s">
        <v>226</v>
      </c>
      <c r="AB49" s="125" t="s">
        <v>37</v>
      </c>
    </row>
    <row r="50" spans="1:28">
      <c r="D50" s="130" t="s">
        <v>187</v>
      </c>
      <c r="V50" s="129" t="s">
        <v>151</v>
      </c>
    </row>
    <row r="51" spans="1:28" ht="25.5">
      <c r="A51" s="122">
        <v>19</v>
      </c>
      <c r="B51" s="123" t="s">
        <v>222</v>
      </c>
      <c r="C51" s="124" t="s">
        <v>227</v>
      </c>
      <c r="D51" s="130" t="s">
        <v>228</v>
      </c>
      <c r="E51" s="126">
        <v>113.529</v>
      </c>
      <c r="F51" s="125" t="s">
        <v>146</v>
      </c>
      <c r="H51" s="127">
        <f t="shared" ref="H51:H56" si="0">ROUND(E51*G51, 2)</f>
        <v>0</v>
      </c>
      <c r="J51" s="127">
        <f t="shared" ref="J51:J56" si="1">ROUND(E51*G51, 2)</f>
        <v>0</v>
      </c>
      <c r="O51" s="125">
        <v>20</v>
      </c>
      <c r="P51" s="125" t="s">
        <v>147</v>
      </c>
      <c r="V51" s="129" t="s">
        <v>66</v>
      </c>
      <c r="W51" s="126">
        <v>19.640999999999998</v>
      </c>
      <c r="Z51" s="124" t="s">
        <v>225</v>
      </c>
      <c r="AA51" s="124" t="s">
        <v>229</v>
      </c>
      <c r="AB51" s="125" t="s">
        <v>32</v>
      </c>
    </row>
    <row r="52" spans="1:28">
      <c r="A52" s="122">
        <v>20</v>
      </c>
      <c r="B52" s="123" t="s">
        <v>230</v>
      </c>
      <c r="C52" s="124" t="s">
        <v>231</v>
      </c>
      <c r="D52" s="130" t="s">
        <v>232</v>
      </c>
      <c r="E52" s="126">
        <v>0.4</v>
      </c>
      <c r="F52" s="125" t="s">
        <v>158</v>
      </c>
      <c r="H52" s="127">
        <f t="shared" si="0"/>
        <v>0</v>
      </c>
      <c r="J52" s="127">
        <f t="shared" si="1"/>
        <v>0</v>
      </c>
      <c r="M52" s="126">
        <v>2.2000000000000002</v>
      </c>
      <c r="N52" s="126">
        <f>E52*M52</f>
        <v>0.88000000000000012</v>
      </c>
      <c r="O52" s="125">
        <v>20</v>
      </c>
      <c r="P52" s="125" t="s">
        <v>147</v>
      </c>
      <c r="V52" s="129" t="s">
        <v>66</v>
      </c>
      <c r="W52" s="126">
        <v>6.0970000000000004</v>
      </c>
      <c r="Z52" s="124" t="s">
        <v>233</v>
      </c>
      <c r="AA52" s="124" t="s">
        <v>234</v>
      </c>
      <c r="AB52" s="125" t="s">
        <v>37</v>
      </c>
    </row>
    <row r="53" spans="1:28">
      <c r="A53" s="122">
        <v>21</v>
      </c>
      <c r="B53" s="123" t="s">
        <v>230</v>
      </c>
      <c r="C53" s="124" t="s">
        <v>235</v>
      </c>
      <c r="D53" s="130" t="s">
        <v>236</v>
      </c>
      <c r="E53" s="126">
        <v>8</v>
      </c>
      <c r="F53" s="125" t="s">
        <v>158</v>
      </c>
      <c r="H53" s="127">
        <f t="shared" si="0"/>
        <v>0</v>
      </c>
      <c r="J53" s="127">
        <f t="shared" si="1"/>
        <v>0</v>
      </c>
      <c r="M53" s="126">
        <v>2.2000000000000002</v>
      </c>
      <c r="N53" s="126">
        <f>E53*M53</f>
        <v>17.600000000000001</v>
      </c>
      <c r="O53" s="125">
        <v>20</v>
      </c>
      <c r="P53" s="125" t="s">
        <v>147</v>
      </c>
      <c r="V53" s="129" t="s">
        <v>66</v>
      </c>
      <c r="W53" s="126">
        <v>60.712000000000003</v>
      </c>
      <c r="Z53" s="124" t="s">
        <v>233</v>
      </c>
      <c r="AA53" s="124" t="s">
        <v>237</v>
      </c>
      <c r="AB53" s="125" t="s">
        <v>32</v>
      </c>
    </row>
    <row r="54" spans="1:28" ht="25.5">
      <c r="A54" s="122">
        <v>22</v>
      </c>
      <c r="B54" s="123" t="s">
        <v>230</v>
      </c>
      <c r="C54" s="124" t="s">
        <v>238</v>
      </c>
      <c r="D54" s="130" t="s">
        <v>239</v>
      </c>
      <c r="E54" s="126">
        <v>40</v>
      </c>
      <c r="F54" s="125" t="s">
        <v>146</v>
      </c>
      <c r="H54" s="127">
        <f t="shared" si="0"/>
        <v>0</v>
      </c>
      <c r="J54" s="127">
        <f t="shared" si="1"/>
        <v>0</v>
      </c>
      <c r="M54" s="126">
        <v>0.02</v>
      </c>
      <c r="N54" s="126">
        <f>E54*M54</f>
        <v>0.8</v>
      </c>
      <c r="O54" s="125">
        <v>20</v>
      </c>
      <c r="P54" s="125" t="s">
        <v>147</v>
      </c>
      <c r="V54" s="129" t="s">
        <v>66</v>
      </c>
      <c r="W54" s="126">
        <v>8.1199999999999992</v>
      </c>
      <c r="Z54" s="124" t="s">
        <v>233</v>
      </c>
      <c r="AA54" s="124" t="s">
        <v>240</v>
      </c>
      <c r="AB54" s="125" t="s">
        <v>32</v>
      </c>
    </row>
    <row r="55" spans="1:28">
      <c r="A55" s="122">
        <v>23</v>
      </c>
      <c r="B55" s="123" t="s">
        <v>230</v>
      </c>
      <c r="C55" s="124" t="s">
        <v>241</v>
      </c>
      <c r="D55" s="130" t="s">
        <v>242</v>
      </c>
      <c r="E55" s="126">
        <v>4</v>
      </c>
      <c r="F55" s="125" t="s">
        <v>209</v>
      </c>
      <c r="H55" s="127">
        <f t="shared" si="0"/>
        <v>0</v>
      </c>
      <c r="J55" s="127">
        <f t="shared" si="1"/>
        <v>0</v>
      </c>
      <c r="O55" s="125">
        <v>20</v>
      </c>
      <c r="P55" s="125" t="s">
        <v>147</v>
      </c>
      <c r="V55" s="129" t="s">
        <v>66</v>
      </c>
      <c r="W55" s="126">
        <v>0.16</v>
      </c>
      <c r="Z55" s="124" t="s">
        <v>233</v>
      </c>
      <c r="AA55" s="124" t="s">
        <v>243</v>
      </c>
      <c r="AB55" s="125" t="s">
        <v>37</v>
      </c>
    </row>
    <row r="56" spans="1:28" ht="25.5">
      <c r="A56" s="122">
        <v>24</v>
      </c>
      <c r="B56" s="123" t="s">
        <v>230</v>
      </c>
      <c r="C56" s="124" t="s">
        <v>244</v>
      </c>
      <c r="D56" s="130" t="s">
        <v>245</v>
      </c>
      <c r="E56" s="126">
        <v>1.35</v>
      </c>
      <c r="F56" s="125" t="s">
        <v>146</v>
      </c>
      <c r="H56" s="127">
        <f t="shared" si="0"/>
        <v>0</v>
      </c>
      <c r="J56" s="127">
        <f t="shared" si="1"/>
        <v>0</v>
      </c>
      <c r="K56" s="128">
        <v>2.2499999999999998E-3</v>
      </c>
      <c r="L56" s="128">
        <f>E56*K56</f>
        <v>3.0374999999999998E-3</v>
      </c>
      <c r="M56" s="126">
        <v>7.4999999999999997E-2</v>
      </c>
      <c r="N56" s="126">
        <f>E56*M56</f>
        <v>0.10125000000000001</v>
      </c>
      <c r="O56" s="125">
        <v>20</v>
      </c>
      <c r="P56" s="125" t="s">
        <v>147</v>
      </c>
      <c r="V56" s="129" t="s">
        <v>66</v>
      </c>
      <c r="W56" s="126">
        <v>1.1639999999999999</v>
      </c>
      <c r="Z56" s="124" t="s">
        <v>233</v>
      </c>
      <c r="AA56" s="124" t="s">
        <v>246</v>
      </c>
      <c r="AB56" s="125" t="s">
        <v>37</v>
      </c>
    </row>
    <row r="57" spans="1:28">
      <c r="D57" s="130" t="s">
        <v>247</v>
      </c>
      <c r="V57" s="129" t="s">
        <v>151</v>
      </c>
    </row>
    <row r="58" spans="1:28" ht="25.5">
      <c r="A58" s="122">
        <v>25</v>
      </c>
      <c r="B58" s="123" t="s">
        <v>230</v>
      </c>
      <c r="C58" s="124" t="s">
        <v>248</v>
      </c>
      <c r="D58" s="130" t="s">
        <v>249</v>
      </c>
      <c r="E58" s="126">
        <v>4.0250000000000004</v>
      </c>
      <c r="F58" s="125" t="s">
        <v>146</v>
      </c>
      <c r="H58" s="127">
        <f>ROUND(E58*G58, 2)</f>
        <v>0</v>
      </c>
      <c r="J58" s="127">
        <f>ROUND(E58*G58, 2)</f>
        <v>0</v>
      </c>
      <c r="K58" s="128">
        <v>9.3999999999999997E-4</v>
      </c>
      <c r="L58" s="128">
        <f>E58*K58</f>
        <v>3.7835000000000004E-3</v>
      </c>
      <c r="M58" s="126">
        <v>5.3999999999999999E-2</v>
      </c>
      <c r="N58" s="126">
        <f>E58*M58</f>
        <v>0.21735000000000002</v>
      </c>
      <c r="O58" s="125">
        <v>20</v>
      </c>
      <c r="P58" s="125" t="s">
        <v>147</v>
      </c>
      <c r="V58" s="129" t="s">
        <v>66</v>
      </c>
      <c r="W58" s="126">
        <v>1.6819999999999999</v>
      </c>
      <c r="Z58" s="124" t="s">
        <v>233</v>
      </c>
      <c r="AA58" s="124" t="s">
        <v>250</v>
      </c>
      <c r="AB58" s="125" t="s">
        <v>37</v>
      </c>
    </row>
    <row r="59" spans="1:28">
      <c r="D59" s="130" t="s">
        <v>251</v>
      </c>
      <c r="V59" s="129" t="s">
        <v>151</v>
      </c>
    </row>
    <row r="60" spans="1:28">
      <c r="A60" s="122">
        <v>26</v>
      </c>
      <c r="B60" s="123" t="s">
        <v>230</v>
      </c>
      <c r="C60" s="124" t="s">
        <v>252</v>
      </c>
      <c r="D60" s="130" t="s">
        <v>253</v>
      </c>
      <c r="E60" s="126">
        <v>4</v>
      </c>
      <c r="F60" s="125" t="s">
        <v>209</v>
      </c>
      <c r="H60" s="127">
        <f t="shared" ref="H60:H66" si="2">ROUND(E60*G60, 2)</f>
        <v>0</v>
      </c>
      <c r="J60" s="127">
        <f t="shared" ref="J60:J66" si="3">ROUND(E60*G60, 2)</f>
        <v>0</v>
      </c>
      <c r="O60" s="125">
        <v>20</v>
      </c>
      <c r="P60" s="125" t="s">
        <v>147</v>
      </c>
      <c r="V60" s="129" t="s">
        <v>66</v>
      </c>
      <c r="W60" s="126">
        <v>0.28000000000000003</v>
      </c>
      <c r="Z60" s="124" t="s">
        <v>233</v>
      </c>
      <c r="AA60" s="124" t="s">
        <v>254</v>
      </c>
      <c r="AB60" s="125" t="s">
        <v>37</v>
      </c>
    </row>
    <row r="61" spans="1:28" ht="25.5">
      <c r="A61" s="122">
        <v>27</v>
      </c>
      <c r="B61" s="123" t="s">
        <v>230</v>
      </c>
      <c r="C61" s="124" t="s">
        <v>255</v>
      </c>
      <c r="D61" s="130" t="s">
        <v>256</v>
      </c>
      <c r="E61" s="126">
        <v>2</v>
      </c>
      <c r="F61" s="125" t="s">
        <v>209</v>
      </c>
      <c r="H61" s="127">
        <f t="shared" si="2"/>
        <v>0</v>
      </c>
      <c r="J61" s="127">
        <f t="shared" si="3"/>
        <v>0</v>
      </c>
      <c r="K61" s="128">
        <v>1.3600000000000001E-3</v>
      </c>
      <c r="L61" s="128">
        <f>E61*K61</f>
        <v>2.7200000000000002E-3</v>
      </c>
      <c r="M61" s="126">
        <v>7.3999999999999996E-2</v>
      </c>
      <c r="N61" s="126">
        <f>E61*M61</f>
        <v>0.14799999999999999</v>
      </c>
      <c r="O61" s="125">
        <v>20</v>
      </c>
      <c r="P61" s="125" t="s">
        <v>147</v>
      </c>
      <c r="V61" s="129" t="s">
        <v>66</v>
      </c>
      <c r="W61" s="126">
        <v>2.1059999999999999</v>
      </c>
      <c r="Z61" s="124" t="s">
        <v>233</v>
      </c>
      <c r="AA61" s="124" t="s">
        <v>257</v>
      </c>
      <c r="AB61" s="125" t="s">
        <v>37</v>
      </c>
    </row>
    <row r="62" spans="1:28" ht="25.5">
      <c r="A62" s="122">
        <v>28</v>
      </c>
      <c r="B62" s="123" t="s">
        <v>230</v>
      </c>
      <c r="C62" s="124" t="s">
        <v>258</v>
      </c>
      <c r="D62" s="130" t="s">
        <v>259</v>
      </c>
      <c r="E62" s="126">
        <v>1</v>
      </c>
      <c r="F62" s="125" t="s">
        <v>209</v>
      </c>
      <c r="H62" s="127">
        <f t="shared" si="2"/>
        <v>0</v>
      </c>
      <c r="J62" s="127">
        <f t="shared" si="3"/>
        <v>0</v>
      </c>
      <c r="K62" s="128">
        <v>1.3600000000000001E-3</v>
      </c>
      <c r="L62" s="128">
        <f>E62*K62</f>
        <v>1.3600000000000001E-3</v>
      </c>
      <c r="M62" s="126">
        <v>0.20699999999999999</v>
      </c>
      <c r="N62" s="126">
        <f>E62*M62</f>
        <v>0.20699999999999999</v>
      </c>
      <c r="O62" s="125">
        <v>20</v>
      </c>
      <c r="P62" s="125" t="s">
        <v>147</v>
      </c>
      <c r="V62" s="129" t="s">
        <v>66</v>
      </c>
      <c r="W62" s="126">
        <v>2.077</v>
      </c>
      <c r="Z62" s="124" t="s">
        <v>233</v>
      </c>
      <c r="AA62" s="124" t="s">
        <v>260</v>
      </c>
      <c r="AB62" s="125" t="s">
        <v>37</v>
      </c>
    </row>
    <row r="63" spans="1:28">
      <c r="A63" s="122">
        <v>29</v>
      </c>
      <c r="B63" s="123" t="s">
        <v>230</v>
      </c>
      <c r="C63" s="124" t="s">
        <v>261</v>
      </c>
      <c r="D63" s="130" t="s">
        <v>262</v>
      </c>
      <c r="E63" s="126">
        <v>20.358000000000001</v>
      </c>
      <c r="F63" s="125" t="s">
        <v>263</v>
      </c>
      <c r="H63" s="127">
        <f t="shared" si="2"/>
        <v>0</v>
      </c>
      <c r="J63" s="127">
        <f t="shared" si="3"/>
        <v>0</v>
      </c>
      <c r="O63" s="125">
        <v>20</v>
      </c>
      <c r="P63" s="125" t="s">
        <v>147</v>
      </c>
      <c r="V63" s="129" t="s">
        <v>66</v>
      </c>
      <c r="W63" s="126">
        <v>11.013999999999999</v>
      </c>
      <c r="Z63" s="124" t="s">
        <v>233</v>
      </c>
      <c r="AA63" s="124" t="s">
        <v>264</v>
      </c>
      <c r="AB63" s="125" t="s">
        <v>32</v>
      </c>
    </row>
    <row r="64" spans="1:28" ht="25.5">
      <c r="A64" s="122">
        <v>30</v>
      </c>
      <c r="B64" s="123" t="s">
        <v>230</v>
      </c>
      <c r="C64" s="124" t="s">
        <v>265</v>
      </c>
      <c r="D64" s="130" t="s">
        <v>266</v>
      </c>
      <c r="E64" s="126">
        <v>610.74</v>
      </c>
      <c r="F64" s="125" t="s">
        <v>263</v>
      </c>
      <c r="H64" s="127">
        <f t="shared" si="2"/>
        <v>0</v>
      </c>
      <c r="J64" s="127">
        <f t="shared" si="3"/>
        <v>0</v>
      </c>
      <c r="O64" s="125">
        <v>20</v>
      </c>
      <c r="P64" s="125" t="s">
        <v>147</v>
      </c>
      <c r="V64" s="129" t="s">
        <v>66</v>
      </c>
      <c r="Z64" s="124" t="s">
        <v>233</v>
      </c>
      <c r="AA64" s="124" t="s">
        <v>267</v>
      </c>
      <c r="AB64" s="125" t="s">
        <v>32</v>
      </c>
    </row>
    <row r="65" spans="1:28" ht="25.5">
      <c r="A65" s="122">
        <v>31</v>
      </c>
      <c r="B65" s="123" t="s">
        <v>230</v>
      </c>
      <c r="C65" s="124" t="s">
        <v>268</v>
      </c>
      <c r="D65" s="130" t="s">
        <v>269</v>
      </c>
      <c r="E65" s="126">
        <v>20.358000000000001</v>
      </c>
      <c r="F65" s="125" t="s">
        <v>263</v>
      </c>
      <c r="H65" s="127">
        <f t="shared" si="2"/>
        <v>0</v>
      </c>
      <c r="J65" s="127">
        <f t="shared" si="3"/>
        <v>0</v>
      </c>
      <c r="O65" s="125">
        <v>20</v>
      </c>
      <c r="P65" s="125" t="s">
        <v>147</v>
      </c>
      <c r="V65" s="129" t="s">
        <v>66</v>
      </c>
      <c r="W65" s="126">
        <v>22.943000000000001</v>
      </c>
      <c r="Z65" s="124" t="s">
        <v>233</v>
      </c>
      <c r="AA65" s="124" t="s">
        <v>270</v>
      </c>
      <c r="AB65" s="125" t="s">
        <v>32</v>
      </c>
    </row>
    <row r="66" spans="1:28" ht="25.5">
      <c r="A66" s="122">
        <v>32</v>
      </c>
      <c r="B66" s="123" t="s">
        <v>230</v>
      </c>
      <c r="C66" s="124" t="s">
        <v>271</v>
      </c>
      <c r="D66" s="130" t="s">
        <v>272</v>
      </c>
      <c r="E66" s="126">
        <v>20.358000000000001</v>
      </c>
      <c r="F66" s="125" t="s">
        <v>263</v>
      </c>
      <c r="H66" s="127">
        <f t="shared" si="2"/>
        <v>0</v>
      </c>
      <c r="J66" s="127">
        <f t="shared" si="3"/>
        <v>0</v>
      </c>
      <c r="O66" s="125">
        <v>20</v>
      </c>
      <c r="P66" s="125" t="s">
        <v>147</v>
      </c>
      <c r="V66" s="129" t="s">
        <v>66</v>
      </c>
      <c r="Z66" s="124" t="s">
        <v>233</v>
      </c>
      <c r="AA66" s="124" t="s">
        <v>273</v>
      </c>
      <c r="AB66" s="125" t="s">
        <v>32</v>
      </c>
    </row>
    <row r="67" spans="1:28">
      <c r="D67" s="145" t="s">
        <v>274</v>
      </c>
      <c r="E67" s="146">
        <f>J67</f>
        <v>0</v>
      </c>
      <c r="H67" s="146">
        <f>SUM(H48:H66)</f>
        <v>0</v>
      </c>
      <c r="I67" s="146">
        <f>SUM(I48:I66)</f>
        <v>0</v>
      </c>
      <c r="J67" s="146">
        <f>SUM(J48:J66)</f>
        <v>0</v>
      </c>
      <c r="L67" s="147">
        <f>SUM(L48:L66)</f>
        <v>1.317158E-2</v>
      </c>
      <c r="N67" s="148">
        <f>SUM(N48:N66)</f>
        <v>19.953600000000002</v>
      </c>
      <c r="W67" s="126">
        <f>SUM(W48:W66)</f>
        <v>171.87099999999998</v>
      </c>
    </row>
    <row r="69" spans="1:28">
      <c r="D69" s="145" t="s">
        <v>96</v>
      </c>
      <c r="E69" s="148">
        <f>J69</f>
        <v>0</v>
      </c>
      <c r="H69" s="146">
        <f>+H22+H46+H67</f>
        <v>0</v>
      </c>
      <c r="I69" s="146">
        <f>+I22+I46+I67</f>
        <v>0</v>
      </c>
      <c r="J69" s="146">
        <f>+J22+J46+J67</f>
        <v>0</v>
      </c>
      <c r="L69" s="147">
        <f>+L22+L46+L67</f>
        <v>33.054948829999994</v>
      </c>
      <c r="N69" s="148">
        <f>+N22+N46+N67</f>
        <v>19.953600000000002</v>
      </c>
      <c r="W69" s="126">
        <f>+W22+W46+W67</f>
        <v>399.26799999999992</v>
      </c>
    </row>
    <row r="71" spans="1:28">
      <c r="B71" s="144" t="s">
        <v>275</v>
      </c>
    </row>
    <row r="72" spans="1:28">
      <c r="B72" s="124" t="s">
        <v>97</v>
      </c>
    </row>
    <row r="73" spans="1:28">
      <c r="A73" s="122">
        <v>33</v>
      </c>
      <c r="B73" s="123" t="s">
        <v>276</v>
      </c>
      <c r="C73" s="124" t="s">
        <v>277</v>
      </c>
      <c r="D73" s="130" t="s">
        <v>278</v>
      </c>
      <c r="E73" s="126">
        <v>40</v>
      </c>
      <c r="F73" s="125" t="s">
        <v>146</v>
      </c>
      <c r="H73" s="127">
        <f>ROUND(E73*G73, 2)</f>
        <v>0</v>
      </c>
      <c r="J73" s="127">
        <f t="shared" ref="J73:J78" si="4">ROUND(E73*G73, 2)</f>
        <v>0</v>
      </c>
      <c r="M73" s="126">
        <v>0.01</v>
      </c>
      <c r="N73" s="126">
        <f>E73*M73</f>
        <v>0.4</v>
      </c>
      <c r="O73" s="125">
        <v>20</v>
      </c>
      <c r="P73" s="125" t="s">
        <v>147</v>
      </c>
      <c r="V73" s="129" t="s">
        <v>279</v>
      </c>
      <c r="W73" s="126">
        <v>1.44</v>
      </c>
      <c r="Z73" s="124" t="s">
        <v>280</v>
      </c>
      <c r="AA73" s="124" t="s">
        <v>281</v>
      </c>
      <c r="AB73" s="125" t="s">
        <v>37</v>
      </c>
    </row>
    <row r="74" spans="1:28" ht="25.5">
      <c r="A74" s="122">
        <v>34</v>
      </c>
      <c r="B74" s="123" t="s">
        <v>276</v>
      </c>
      <c r="C74" s="124" t="s">
        <v>282</v>
      </c>
      <c r="D74" s="130" t="s">
        <v>283</v>
      </c>
      <c r="E74" s="126">
        <v>42.89</v>
      </c>
      <c r="F74" s="125" t="s">
        <v>146</v>
      </c>
      <c r="H74" s="127">
        <f>ROUND(E74*G74, 2)</f>
        <v>0</v>
      </c>
      <c r="J74" s="127">
        <f t="shared" si="4"/>
        <v>0</v>
      </c>
      <c r="K74" s="128">
        <v>3.0000000000000001E-5</v>
      </c>
      <c r="L74" s="128">
        <f>E74*K74</f>
        <v>1.2867E-3</v>
      </c>
      <c r="O74" s="125">
        <v>20</v>
      </c>
      <c r="P74" s="125" t="s">
        <v>147</v>
      </c>
      <c r="V74" s="129" t="s">
        <v>279</v>
      </c>
      <c r="W74" s="126">
        <v>14.926</v>
      </c>
      <c r="Z74" s="124" t="s">
        <v>284</v>
      </c>
      <c r="AA74" s="124" t="s">
        <v>285</v>
      </c>
      <c r="AB74" s="125" t="s">
        <v>37</v>
      </c>
    </row>
    <row r="75" spans="1:28" ht="25.5">
      <c r="A75" s="122">
        <v>35</v>
      </c>
      <c r="B75" s="123" t="s">
        <v>217</v>
      </c>
      <c r="C75" s="124" t="s">
        <v>286</v>
      </c>
      <c r="D75" s="130" t="s">
        <v>287</v>
      </c>
      <c r="E75" s="126">
        <v>48.466000000000001</v>
      </c>
      <c r="F75" s="125" t="s">
        <v>146</v>
      </c>
      <c r="I75" s="127">
        <f>ROUND(E75*G75, 2)</f>
        <v>0</v>
      </c>
      <c r="J75" s="127">
        <f t="shared" si="4"/>
        <v>0</v>
      </c>
      <c r="O75" s="125">
        <v>20</v>
      </c>
      <c r="P75" s="125" t="s">
        <v>147</v>
      </c>
      <c r="V75" s="129" t="s">
        <v>56</v>
      </c>
      <c r="Z75" s="124" t="s">
        <v>288</v>
      </c>
      <c r="AA75" s="124" t="s">
        <v>147</v>
      </c>
      <c r="AB75" s="125">
        <v>2</v>
      </c>
    </row>
    <row r="76" spans="1:28" ht="25.5">
      <c r="A76" s="122">
        <v>36</v>
      </c>
      <c r="B76" s="123" t="s">
        <v>276</v>
      </c>
      <c r="C76" s="124" t="s">
        <v>289</v>
      </c>
      <c r="D76" s="130" t="s">
        <v>290</v>
      </c>
      <c r="E76" s="126">
        <v>42.89</v>
      </c>
      <c r="F76" s="125" t="s">
        <v>146</v>
      </c>
      <c r="H76" s="127">
        <f>ROUND(E76*G76, 2)</f>
        <v>0</v>
      </c>
      <c r="J76" s="127">
        <f t="shared" si="4"/>
        <v>0</v>
      </c>
      <c r="O76" s="125">
        <v>20</v>
      </c>
      <c r="P76" s="125" t="s">
        <v>147</v>
      </c>
      <c r="V76" s="129" t="s">
        <v>279</v>
      </c>
      <c r="W76" s="126">
        <v>4.6319999999999997</v>
      </c>
      <c r="Z76" s="124" t="s">
        <v>284</v>
      </c>
      <c r="AA76" s="124" t="s">
        <v>291</v>
      </c>
      <c r="AB76" s="125" t="s">
        <v>37</v>
      </c>
    </row>
    <row r="77" spans="1:28" ht="25.5">
      <c r="A77" s="122">
        <v>37</v>
      </c>
      <c r="B77" s="123" t="s">
        <v>276</v>
      </c>
      <c r="C77" s="124" t="s">
        <v>292</v>
      </c>
      <c r="D77" s="130" t="s">
        <v>293</v>
      </c>
      <c r="E77" s="126">
        <v>42.89</v>
      </c>
      <c r="F77" s="125" t="s">
        <v>146</v>
      </c>
      <c r="H77" s="127">
        <f>ROUND(E77*G77, 2)</f>
        <v>0</v>
      </c>
      <c r="J77" s="127">
        <f t="shared" si="4"/>
        <v>0</v>
      </c>
      <c r="O77" s="125">
        <v>20</v>
      </c>
      <c r="P77" s="125" t="s">
        <v>147</v>
      </c>
      <c r="V77" s="129" t="s">
        <v>279</v>
      </c>
      <c r="W77" s="126">
        <v>5.6609999999999996</v>
      </c>
      <c r="Z77" s="124" t="s">
        <v>284</v>
      </c>
      <c r="AA77" s="124" t="s">
        <v>294</v>
      </c>
      <c r="AB77" s="125" t="s">
        <v>37</v>
      </c>
    </row>
    <row r="78" spans="1:28">
      <c r="A78" s="122">
        <v>38</v>
      </c>
      <c r="B78" s="123" t="s">
        <v>217</v>
      </c>
      <c r="C78" s="124" t="s">
        <v>295</v>
      </c>
      <c r="D78" s="130" t="s">
        <v>296</v>
      </c>
      <c r="E78" s="126">
        <v>90.069000000000003</v>
      </c>
      <c r="F78" s="125" t="s">
        <v>146</v>
      </c>
      <c r="I78" s="127">
        <f>ROUND(E78*G78, 2)</f>
        <v>0</v>
      </c>
      <c r="J78" s="127">
        <f t="shared" si="4"/>
        <v>0</v>
      </c>
      <c r="K78" s="128">
        <v>2.9999999999999997E-4</v>
      </c>
      <c r="L78" s="128">
        <f>E78*K78</f>
        <v>2.7020699999999998E-2</v>
      </c>
      <c r="O78" s="125">
        <v>20</v>
      </c>
      <c r="P78" s="125" t="s">
        <v>147</v>
      </c>
      <c r="V78" s="129" t="s">
        <v>56</v>
      </c>
      <c r="Z78" s="124" t="s">
        <v>297</v>
      </c>
      <c r="AA78" s="124" t="s">
        <v>147</v>
      </c>
      <c r="AB78" s="125">
        <v>2</v>
      </c>
    </row>
    <row r="79" spans="1:28">
      <c r="D79" s="145" t="s">
        <v>298</v>
      </c>
      <c r="E79" s="146">
        <f>J79</f>
        <v>0</v>
      </c>
      <c r="H79" s="146">
        <f>SUM(H71:H78)</f>
        <v>0</v>
      </c>
      <c r="I79" s="146">
        <f>SUM(I71:I78)</f>
        <v>0</v>
      </c>
      <c r="J79" s="146">
        <f>SUM(J71:J78)</f>
        <v>0</v>
      </c>
      <c r="L79" s="147">
        <f>SUM(L71:L78)</f>
        <v>2.8307399999999996E-2</v>
      </c>
      <c r="N79" s="148">
        <f>SUM(N71:N78)</f>
        <v>0.4</v>
      </c>
      <c r="W79" s="126">
        <f>SUM(W71:W78)</f>
        <v>26.658999999999999</v>
      </c>
    </row>
    <row r="81" spans="1:28">
      <c r="B81" s="124" t="s">
        <v>98</v>
      </c>
    </row>
    <row r="82" spans="1:28" ht="25.5">
      <c r="A82" s="122">
        <v>39</v>
      </c>
      <c r="B82" s="123" t="s">
        <v>299</v>
      </c>
      <c r="C82" s="124" t="s">
        <v>300</v>
      </c>
      <c r="D82" s="130" t="s">
        <v>301</v>
      </c>
      <c r="E82" s="126">
        <v>1</v>
      </c>
      <c r="F82" s="125" t="s">
        <v>209</v>
      </c>
      <c r="H82" s="127">
        <f>ROUND(E82*G82, 2)</f>
        <v>0</v>
      </c>
      <c r="J82" s="127">
        <f>ROUND(E82*G82, 2)</f>
        <v>0</v>
      </c>
      <c r="O82" s="125">
        <v>20</v>
      </c>
      <c r="P82" s="125" t="s">
        <v>147</v>
      </c>
      <c r="V82" s="129" t="s">
        <v>279</v>
      </c>
      <c r="W82" s="126">
        <v>0.38</v>
      </c>
      <c r="Z82" s="124" t="s">
        <v>288</v>
      </c>
      <c r="AA82" s="124" t="s">
        <v>147</v>
      </c>
      <c r="AB82" s="125" t="s">
        <v>37</v>
      </c>
    </row>
    <row r="83" spans="1:28">
      <c r="D83" s="145" t="s">
        <v>302</v>
      </c>
      <c r="E83" s="146">
        <f>J83</f>
        <v>0</v>
      </c>
      <c r="H83" s="146">
        <f>SUM(H81:H82)</f>
        <v>0</v>
      </c>
      <c r="I83" s="146">
        <f>SUM(I81:I82)</f>
        <v>0</v>
      </c>
      <c r="J83" s="146">
        <f>SUM(J81:J82)</f>
        <v>0</v>
      </c>
      <c r="L83" s="147">
        <f>SUM(L81:L82)</f>
        <v>0</v>
      </c>
      <c r="N83" s="148">
        <f>SUM(N81:N82)</f>
        <v>0</v>
      </c>
      <c r="W83" s="126">
        <f>SUM(W81:W82)</f>
        <v>0.38</v>
      </c>
    </row>
    <row r="85" spans="1:28">
      <c r="B85" s="124" t="s">
        <v>99</v>
      </c>
    </row>
    <row r="86" spans="1:28">
      <c r="A86" s="122">
        <v>40</v>
      </c>
      <c r="B86" s="123" t="s">
        <v>303</v>
      </c>
      <c r="C86" s="124" t="s">
        <v>304</v>
      </c>
      <c r="D86" s="130" t="s">
        <v>305</v>
      </c>
      <c r="E86" s="126">
        <v>4</v>
      </c>
      <c r="F86" s="125" t="s">
        <v>306</v>
      </c>
      <c r="H86" s="127">
        <f>ROUND(E86*G86, 2)</f>
        <v>0</v>
      </c>
      <c r="J86" s="127">
        <f>ROUND(E86*G86, 2)</f>
        <v>0</v>
      </c>
      <c r="M86" s="126">
        <v>1E-3</v>
      </c>
      <c r="N86" s="126">
        <f>E86*M86</f>
        <v>4.0000000000000001E-3</v>
      </c>
      <c r="O86" s="125">
        <v>20</v>
      </c>
      <c r="P86" s="125" t="s">
        <v>147</v>
      </c>
      <c r="V86" s="129" t="s">
        <v>279</v>
      </c>
      <c r="W86" s="126">
        <v>0.32</v>
      </c>
      <c r="Z86" s="124" t="s">
        <v>307</v>
      </c>
      <c r="AA86" s="124" t="s">
        <v>308</v>
      </c>
      <c r="AB86" s="125" t="s">
        <v>37</v>
      </c>
    </row>
    <row r="87" spans="1:28">
      <c r="D87" s="130" t="s">
        <v>309</v>
      </c>
      <c r="V87" s="129" t="s">
        <v>151</v>
      </c>
    </row>
    <row r="88" spans="1:28">
      <c r="D88" s="145" t="s">
        <v>310</v>
      </c>
      <c r="E88" s="146">
        <f>J88</f>
        <v>0</v>
      </c>
      <c r="H88" s="146">
        <f>SUM(H85:H87)</f>
        <v>0</v>
      </c>
      <c r="I88" s="146">
        <f>SUM(I85:I87)</f>
        <v>0</v>
      </c>
      <c r="J88" s="146">
        <f>SUM(J85:J87)</f>
        <v>0</v>
      </c>
      <c r="L88" s="147">
        <f>SUM(L85:L87)</f>
        <v>0</v>
      </c>
      <c r="N88" s="148">
        <f>SUM(N85:N87)</f>
        <v>4.0000000000000001E-3</v>
      </c>
      <c r="W88" s="126">
        <f>SUM(W85:W87)</f>
        <v>0.32</v>
      </c>
    </row>
    <row r="90" spans="1:28">
      <c r="B90" s="124" t="s">
        <v>100</v>
      </c>
    </row>
    <row r="91" spans="1:28">
      <c r="A91" s="122">
        <v>41</v>
      </c>
      <c r="B91" s="123" t="s">
        <v>311</v>
      </c>
      <c r="C91" s="124" t="s">
        <v>312</v>
      </c>
      <c r="D91" s="130" t="s">
        <v>313</v>
      </c>
      <c r="E91" s="126">
        <v>4</v>
      </c>
      <c r="F91" s="125" t="s">
        <v>209</v>
      </c>
      <c r="H91" s="127">
        <f>ROUND(E91*G91, 2)</f>
        <v>0</v>
      </c>
      <c r="J91" s="127">
        <f>ROUND(E91*G91, 2)</f>
        <v>0</v>
      </c>
      <c r="O91" s="125">
        <v>20</v>
      </c>
      <c r="P91" s="125" t="s">
        <v>147</v>
      </c>
      <c r="V91" s="129" t="s">
        <v>279</v>
      </c>
      <c r="W91" s="126">
        <v>2.7280000000000002</v>
      </c>
      <c r="Z91" s="124" t="s">
        <v>210</v>
      </c>
      <c r="AA91" s="124" t="s">
        <v>314</v>
      </c>
      <c r="AB91" s="125" t="s">
        <v>37</v>
      </c>
    </row>
    <row r="92" spans="1:28">
      <c r="A92" s="122">
        <v>42</v>
      </c>
      <c r="B92" s="123" t="s">
        <v>217</v>
      </c>
      <c r="C92" s="124" t="s">
        <v>315</v>
      </c>
      <c r="D92" s="130" t="s">
        <v>316</v>
      </c>
      <c r="E92" s="126">
        <v>1</v>
      </c>
      <c r="F92" s="125" t="s">
        <v>209</v>
      </c>
      <c r="I92" s="127">
        <f>ROUND(E92*G92, 2)</f>
        <v>0</v>
      </c>
      <c r="J92" s="127">
        <f>ROUND(E92*G92, 2)</f>
        <v>0</v>
      </c>
      <c r="K92" s="128">
        <v>1.7999999999999999E-2</v>
      </c>
      <c r="L92" s="128">
        <f>E92*K92</f>
        <v>1.7999999999999999E-2</v>
      </c>
      <c r="O92" s="125">
        <v>20</v>
      </c>
      <c r="P92" s="125" t="s">
        <v>147</v>
      </c>
      <c r="V92" s="129" t="s">
        <v>56</v>
      </c>
      <c r="Z92" s="124" t="s">
        <v>317</v>
      </c>
      <c r="AA92" s="124" t="s">
        <v>147</v>
      </c>
      <c r="AB92" s="125">
        <v>8</v>
      </c>
    </row>
    <row r="93" spans="1:28">
      <c r="A93" s="122">
        <v>43</v>
      </c>
      <c r="B93" s="123" t="s">
        <v>217</v>
      </c>
      <c r="C93" s="124" t="s">
        <v>318</v>
      </c>
      <c r="D93" s="130" t="s">
        <v>319</v>
      </c>
      <c r="E93" s="126">
        <v>3</v>
      </c>
      <c r="F93" s="125" t="s">
        <v>209</v>
      </c>
      <c r="I93" s="127">
        <f>ROUND(E93*G93, 2)</f>
        <v>0</v>
      </c>
      <c r="J93" s="127">
        <f>ROUND(E93*G93, 2)</f>
        <v>0</v>
      </c>
      <c r="K93" s="128">
        <v>0.02</v>
      </c>
      <c r="L93" s="128">
        <f>E93*K93</f>
        <v>0.06</v>
      </c>
      <c r="O93" s="125">
        <v>20</v>
      </c>
      <c r="P93" s="125" t="s">
        <v>147</v>
      </c>
      <c r="V93" s="129" t="s">
        <v>56</v>
      </c>
      <c r="Z93" s="124" t="s">
        <v>317</v>
      </c>
      <c r="AA93" s="124" t="s">
        <v>147</v>
      </c>
      <c r="AB93" s="125">
        <v>8</v>
      </c>
    </row>
    <row r="94" spans="1:28">
      <c r="D94" s="145" t="s">
        <v>320</v>
      </c>
      <c r="E94" s="146">
        <f>J94</f>
        <v>0</v>
      </c>
      <c r="H94" s="146">
        <f>SUM(H90:H93)</f>
        <v>0</v>
      </c>
      <c r="I94" s="146">
        <f>SUM(I90:I93)</f>
        <v>0</v>
      </c>
      <c r="J94" s="146">
        <f>SUM(J90:J93)</f>
        <v>0</v>
      </c>
      <c r="L94" s="147">
        <f>SUM(L90:L93)</f>
        <v>7.8E-2</v>
      </c>
      <c r="N94" s="148">
        <f>SUM(N90:N93)</f>
        <v>0</v>
      </c>
      <c r="W94" s="126">
        <f>SUM(W90:W93)</f>
        <v>2.7280000000000002</v>
      </c>
    </row>
    <row r="96" spans="1:28">
      <c r="B96" s="124" t="s">
        <v>101</v>
      </c>
    </row>
    <row r="97" spans="1:28">
      <c r="A97" s="122">
        <v>44</v>
      </c>
      <c r="B97" s="123" t="s">
        <v>321</v>
      </c>
      <c r="C97" s="124" t="s">
        <v>322</v>
      </c>
      <c r="D97" s="130" t="s">
        <v>323</v>
      </c>
      <c r="E97" s="126">
        <v>18.2</v>
      </c>
      <c r="F97" s="125" t="s">
        <v>306</v>
      </c>
      <c r="H97" s="127">
        <f>ROUND(E97*G97, 2)</f>
        <v>0</v>
      </c>
      <c r="J97" s="127">
        <f>ROUND(E97*G97, 2)</f>
        <v>0</v>
      </c>
      <c r="K97" s="128">
        <v>8.0000000000000007E-5</v>
      </c>
      <c r="L97" s="128">
        <f>E97*K97</f>
        <v>1.456E-3</v>
      </c>
      <c r="O97" s="125">
        <v>20</v>
      </c>
      <c r="P97" s="125" t="s">
        <v>147</v>
      </c>
      <c r="V97" s="129" t="s">
        <v>279</v>
      </c>
      <c r="W97" s="126">
        <v>13.013</v>
      </c>
      <c r="Z97" s="124" t="s">
        <v>210</v>
      </c>
      <c r="AA97" s="124" t="s">
        <v>147</v>
      </c>
      <c r="AB97" s="125" t="s">
        <v>37</v>
      </c>
    </row>
    <row r="98" spans="1:28">
      <c r="D98" s="130" t="s">
        <v>324</v>
      </c>
      <c r="V98" s="129" t="s">
        <v>151</v>
      </c>
    </row>
    <row r="99" spans="1:28">
      <c r="A99" s="122">
        <v>45</v>
      </c>
      <c r="B99" s="123" t="s">
        <v>217</v>
      </c>
      <c r="C99" s="124" t="s">
        <v>325</v>
      </c>
      <c r="D99" s="130" t="s">
        <v>326</v>
      </c>
      <c r="E99" s="126">
        <v>1</v>
      </c>
      <c r="F99" s="125" t="s">
        <v>209</v>
      </c>
      <c r="I99" s="127">
        <f>ROUND(E99*G99, 2)</f>
        <v>0</v>
      </c>
      <c r="J99" s="127">
        <f t="shared" ref="J99:J105" si="5">ROUND(E99*G99, 2)</f>
        <v>0</v>
      </c>
      <c r="K99" s="128">
        <v>1.0999999999999999E-2</v>
      </c>
      <c r="L99" s="128">
        <f>E99*K99</f>
        <v>1.0999999999999999E-2</v>
      </c>
      <c r="O99" s="125">
        <v>20</v>
      </c>
      <c r="P99" s="125" t="s">
        <v>147</v>
      </c>
      <c r="V99" s="129" t="s">
        <v>56</v>
      </c>
      <c r="Z99" s="124" t="s">
        <v>327</v>
      </c>
      <c r="AA99" s="124" t="s">
        <v>147</v>
      </c>
      <c r="AB99" s="125">
        <v>2</v>
      </c>
    </row>
    <row r="100" spans="1:28">
      <c r="A100" s="122">
        <v>46</v>
      </c>
      <c r="B100" s="123" t="s">
        <v>217</v>
      </c>
      <c r="C100" s="124" t="s">
        <v>328</v>
      </c>
      <c r="D100" s="130" t="s">
        <v>329</v>
      </c>
      <c r="E100" s="126">
        <v>1</v>
      </c>
      <c r="F100" s="125" t="s">
        <v>209</v>
      </c>
      <c r="I100" s="127">
        <f>ROUND(E100*G100, 2)</f>
        <v>0</v>
      </c>
      <c r="J100" s="127">
        <f t="shared" si="5"/>
        <v>0</v>
      </c>
      <c r="K100" s="128">
        <v>1.41E-2</v>
      </c>
      <c r="L100" s="128">
        <f>E100*K100</f>
        <v>1.41E-2</v>
      </c>
      <c r="O100" s="125">
        <v>20</v>
      </c>
      <c r="P100" s="125" t="s">
        <v>147</v>
      </c>
      <c r="V100" s="129" t="s">
        <v>56</v>
      </c>
      <c r="Z100" s="124" t="s">
        <v>327</v>
      </c>
      <c r="AA100" s="124" t="s">
        <v>147</v>
      </c>
      <c r="AB100" s="125">
        <v>2</v>
      </c>
    </row>
    <row r="101" spans="1:28">
      <c r="A101" s="122">
        <v>47</v>
      </c>
      <c r="B101" s="123" t="s">
        <v>217</v>
      </c>
      <c r="C101" s="124" t="s">
        <v>330</v>
      </c>
      <c r="D101" s="130" t="s">
        <v>331</v>
      </c>
      <c r="E101" s="126">
        <v>2</v>
      </c>
      <c r="F101" s="125" t="s">
        <v>209</v>
      </c>
      <c r="I101" s="127">
        <f>ROUND(E101*G101, 2)</f>
        <v>0</v>
      </c>
      <c r="J101" s="127">
        <f t="shared" si="5"/>
        <v>0</v>
      </c>
      <c r="K101" s="128">
        <v>3.2199999999999999E-2</v>
      </c>
      <c r="L101" s="128">
        <f>E101*K101</f>
        <v>6.4399999999999999E-2</v>
      </c>
      <c r="O101" s="125">
        <v>20</v>
      </c>
      <c r="P101" s="125" t="s">
        <v>147</v>
      </c>
      <c r="V101" s="129" t="s">
        <v>56</v>
      </c>
      <c r="Z101" s="124" t="s">
        <v>327</v>
      </c>
      <c r="AA101" s="124" t="s">
        <v>147</v>
      </c>
      <c r="AB101" s="125">
        <v>2</v>
      </c>
    </row>
    <row r="102" spans="1:28" ht="25.5">
      <c r="A102" s="122">
        <v>48</v>
      </c>
      <c r="B102" s="123" t="s">
        <v>321</v>
      </c>
      <c r="C102" s="124" t="s">
        <v>332</v>
      </c>
      <c r="D102" s="130" t="s">
        <v>333</v>
      </c>
      <c r="E102" s="126">
        <v>2</v>
      </c>
      <c r="F102" s="125" t="s">
        <v>209</v>
      </c>
      <c r="H102" s="127">
        <f>ROUND(E102*G102, 2)</f>
        <v>0</v>
      </c>
      <c r="J102" s="127">
        <f t="shared" si="5"/>
        <v>0</v>
      </c>
      <c r="O102" s="125">
        <v>20</v>
      </c>
      <c r="P102" s="125" t="s">
        <v>147</v>
      </c>
      <c r="V102" s="129" t="s">
        <v>279</v>
      </c>
      <c r="W102" s="126">
        <v>1.73</v>
      </c>
      <c r="Z102" s="124" t="s">
        <v>210</v>
      </c>
      <c r="AA102" s="124" t="s">
        <v>334</v>
      </c>
      <c r="AB102" s="125" t="s">
        <v>37</v>
      </c>
    </row>
    <row r="103" spans="1:28" ht="25.5">
      <c r="A103" s="122">
        <v>49</v>
      </c>
      <c r="B103" s="123" t="s">
        <v>321</v>
      </c>
      <c r="C103" s="124" t="s">
        <v>335</v>
      </c>
      <c r="D103" s="130" t="s">
        <v>336</v>
      </c>
      <c r="E103" s="126">
        <v>1</v>
      </c>
      <c r="F103" s="125" t="s">
        <v>209</v>
      </c>
      <c r="H103" s="127">
        <f>ROUND(E103*G103, 2)</f>
        <v>0</v>
      </c>
      <c r="J103" s="127">
        <f t="shared" si="5"/>
        <v>0</v>
      </c>
      <c r="O103" s="125">
        <v>20</v>
      </c>
      <c r="P103" s="125" t="s">
        <v>147</v>
      </c>
      <c r="V103" s="129" t="s">
        <v>279</v>
      </c>
      <c r="W103" s="126">
        <v>1.115</v>
      </c>
      <c r="Z103" s="124" t="s">
        <v>210</v>
      </c>
      <c r="AA103" s="124" t="s">
        <v>337</v>
      </c>
      <c r="AB103" s="125" t="s">
        <v>37</v>
      </c>
    </row>
    <row r="104" spans="1:28" ht="25.5">
      <c r="A104" s="122">
        <v>50</v>
      </c>
      <c r="B104" s="123" t="s">
        <v>217</v>
      </c>
      <c r="C104" s="124" t="s">
        <v>338</v>
      </c>
      <c r="D104" s="130" t="s">
        <v>339</v>
      </c>
      <c r="E104" s="126">
        <v>1</v>
      </c>
      <c r="F104" s="125" t="s">
        <v>209</v>
      </c>
      <c r="I104" s="127">
        <f>ROUND(E104*G104, 2)</f>
        <v>0</v>
      </c>
      <c r="J104" s="127">
        <f t="shared" si="5"/>
        <v>0</v>
      </c>
      <c r="K104" s="128">
        <v>4.2599999999999999E-2</v>
      </c>
      <c r="L104" s="128">
        <f>E104*K104</f>
        <v>4.2599999999999999E-2</v>
      </c>
      <c r="O104" s="125">
        <v>20</v>
      </c>
      <c r="P104" s="125" t="s">
        <v>147</v>
      </c>
      <c r="V104" s="129" t="s">
        <v>56</v>
      </c>
      <c r="Z104" s="124" t="s">
        <v>220</v>
      </c>
      <c r="AA104" s="124" t="s">
        <v>147</v>
      </c>
      <c r="AB104" s="125">
        <v>8</v>
      </c>
    </row>
    <row r="105" spans="1:28" ht="25.5">
      <c r="A105" s="122">
        <v>51</v>
      </c>
      <c r="B105" s="123" t="s">
        <v>217</v>
      </c>
      <c r="C105" s="124" t="s">
        <v>340</v>
      </c>
      <c r="D105" s="130" t="s">
        <v>341</v>
      </c>
      <c r="E105" s="126">
        <v>1</v>
      </c>
      <c r="F105" s="125" t="s">
        <v>209</v>
      </c>
      <c r="I105" s="127">
        <f>ROUND(E105*G105, 2)</f>
        <v>0</v>
      </c>
      <c r="J105" s="127">
        <f t="shared" si="5"/>
        <v>0</v>
      </c>
      <c r="K105" s="128">
        <v>0.1041</v>
      </c>
      <c r="L105" s="128">
        <f>E105*K105</f>
        <v>0.1041</v>
      </c>
      <c r="O105" s="125">
        <v>20</v>
      </c>
      <c r="P105" s="125" t="s">
        <v>147</v>
      </c>
      <c r="V105" s="129" t="s">
        <v>56</v>
      </c>
      <c r="Z105" s="124" t="s">
        <v>220</v>
      </c>
      <c r="AA105" s="124" t="s">
        <v>147</v>
      </c>
      <c r="AB105" s="125">
        <v>8</v>
      </c>
    </row>
    <row r="106" spans="1:28">
      <c r="D106" s="145" t="s">
        <v>342</v>
      </c>
      <c r="E106" s="146">
        <f>J106</f>
        <v>0</v>
      </c>
      <c r="H106" s="146">
        <f>SUM(H96:H105)</f>
        <v>0</v>
      </c>
      <c r="I106" s="146">
        <f>SUM(I96:I105)</f>
        <v>0</v>
      </c>
      <c r="J106" s="146">
        <f>SUM(J96:J105)</f>
        <v>0</v>
      </c>
      <c r="L106" s="147">
        <f>SUM(L96:L105)</f>
        <v>0.23765600000000001</v>
      </c>
      <c r="N106" s="148">
        <f>SUM(N96:N105)</f>
        <v>0</v>
      </c>
      <c r="W106" s="126">
        <f>SUM(W96:W105)</f>
        <v>15.858000000000001</v>
      </c>
    </row>
    <row r="108" spans="1:28">
      <c r="B108" s="124" t="s">
        <v>102</v>
      </c>
    </row>
    <row r="109" spans="1:28">
      <c r="A109" s="122">
        <v>52</v>
      </c>
      <c r="B109" s="123" t="s">
        <v>343</v>
      </c>
      <c r="C109" s="124" t="s">
        <v>344</v>
      </c>
      <c r="D109" s="130" t="s">
        <v>345</v>
      </c>
      <c r="E109" s="126">
        <v>38.014000000000003</v>
      </c>
      <c r="F109" s="125" t="s">
        <v>146</v>
      </c>
      <c r="H109" s="127">
        <f>ROUND(E109*G109, 2)</f>
        <v>0</v>
      </c>
      <c r="J109" s="127">
        <f>ROUND(E109*G109, 2)</f>
        <v>0</v>
      </c>
      <c r="K109" s="128">
        <v>4.9100000000000003E-3</v>
      </c>
      <c r="L109" s="128">
        <f>E109*K109</f>
        <v>0.18664874000000004</v>
      </c>
      <c r="O109" s="125">
        <v>20</v>
      </c>
      <c r="P109" s="125" t="s">
        <v>147</v>
      </c>
      <c r="V109" s="129" t="s">
        <v>279</v>
      </c>
      <c r="W109" s="126">
        <v>27.673999999999999</v>
      </c>
      <c r="Z109" s="124" t="s">
        <v>346</v>
      </c>
      <c r="AA109" s="124" t="s">
        <v>347</v>
      </c>
      <c r="AB109" s="125" t="s">
        <v>37</v>
      </c>
    </row>
    <row r="110" spans="1:28">
      <c r="D110" s="130" t="s">
        <v>348</v>
      </c>
      <c r="V110" s="129" t="s">
        <v>151</v>
      </c>
    </row>
    <row r="111" spans="1:28">
      <c r="A111" s="122">
        <v>53</v>
      </c>
      <c r="B111" s="123" t="s">
        <v>217</v>
      </c>
      <c r="C111" s="124" t="s">
        <v>349</v>
      </c>
      <c r="D111" s="130" t="s">
        <v>350</v>
      </c>
      <c r="E111" s="126">
        <v>38.774000000000001</v>
      </c>
      <c r="F111" s="125" t="s">
        <v>146</v>
      </c>
      <c r="I111" s="127">
        <f>ROUND(E111*G111, 2)</f>
        <v>0</v>
      </c>
      <c r="J111" s="127">
        <f>ROUND(E111*G111, 2)</f>
        <v>0</v>
      </c>
      <c r="K111" s="128">
        <v>1.7500000000000002E-2</v>
      </c>
      <c r="L111" s="128">
        <f>E111*K111</f>
        <v>0.67854500000000006</v>
      </c>
      <c r="O111" s="125">
        <v>20</v>
      </c>
      <c r="P111" s="125" t="s">
        <v>147</v>
      </c>
      <c r="V111" s="129" t="s">
        <v>56</v>
      </c>
      <c r="Z111" s="124" t="s">
        <v>351</v>
      </c>
      <c r="AA111" s="124" t="s">
        <v>147</v>
      </c>
      <c r="AB111" s="125">
        <v>8</v>
      </c>
    </row>
    <row r="112" spans="1:28">
      <c r="D112" s="145" t="s">
        <v>352</v>
      </c>
      <c r="E112" s="146">
        <f>J112</f>
        <v>0</v>
      </c>
      <c r="H112" s="146">
        <f>SUM(H108:H111)</f>
        <v>0</v>
      </c>
      <c r="I112" s="146">
        <f>SUM(I108:I111)</f>
        <v>0</v>
      </c>
      <c r="J112" s="146">
        <f>SUM(J108:J111)</f>
        <v>0</v>
      </c>
      <c r="L112" s="147">
        <f>SUM(L108:L111)</f>
        <v>0.86519374000000004</v>
      </c>
      <c r="N112" s="148">
        <f>SUM(N108:N111)</f>
        <v>0</v>
      </c>
      <c r="W112" s="126">
        <f>SUM(W108:W111)</f>
        <v>27.673999999999999</v>
      </c>
    </row>
    <row r="114" spans="1:28">
      <c r="B114" s="124" t="s">
        <v>103</v>
      </c>
    </row>
    <row r="115" spans="1:28">
      <c r="A115" s="122">
        <v>54</v>
      </c>
      <c r="B115" s="123" t="s">
        <v>343</v>
      </c>
      <c r="C115" s="124" t="s">
        <v>353</v>
      </c>
      <c r="D115" s="130" t="s">
        <v>354</v>
      </c>
      <c r="E115" s="126">
        <v>8.4</v>
      </c>
      <c r="F115" s="125" t="s">
        <v>146</v>
      </c>
      <c r="H115" s="127">
        <f>ROUND(E115*G115, 2)</f>
        <v>0</v>
      </c>
      <c r="J115" s="127">
        <f>ROUND(E115*G115, 2)</f>
        <v>0</v>
      </c>
      <c r="K115" s="128">
        <v>2.3400000000000001E-3</v>
      </c>
      <c r="L115" s="128">
        <f>E115*K115</f>
        <v>1.9656E-2</v>
      </c>
      <c r="O115" s="125">
        <v>20</v>
      </c>
      <c r="P115" s="125" t="s">
        <v>147</v>
      </c>
      <c r="V115" s="129" t="s">
        <v>279</v>
      </c>
      <c r="W115" s="126">
        <v>10.433</v>
      </c>
      <c r="Z115" s="124" t="s">
        <v>346</v>
      </c>
      <c r="AA115" s="124" t="s">
        <v>355</v>
      </c>
      <c r="AB115" s="125" t="s">
        <v>37</v>
      </c>
    </row>
    <row r="116" spans="1:28">
      <c r="D116" s="130" t="s">
        <v>356</v>
      </c>
      <c r="V116" s="129" t="s">
        <v>151</v>
      </c>
    </row>
    <row r="117" spans="1:28">
      <c r="A117" s="122">
        <v>55</v>
      </c>
      <c r="B117" s="123" t="s">
        <v>217</v>
      </c>
      <c r="C117" s="124" t="s">
        <v>357</v>
      </c>
      <c r="D117" s="130" t="s">
        <v>358</v>
      </c>
      <c r="E117" s="126">
        <v>8.5679999999999996</v>
      </c>
      <c r="F117" s="125" t="s">
        <v>146</v>
      </c>
      <c r="I117" s="127">
        <f>ROUND(E117*G117, 2)</f>
        <v>0</v>
      </c>
      <c r="J117" s="127">
        <f>ROUND(E117*G117, 2)</f>
        <v>0</v>
      </c>
      <c r="K117" s="128">
        <v>1.4999999999999999E-2</v>
      </c>
      <c r="L117" s="128">
        <f>E117*K117</f>
        <v>0.12852</v>
      </c>
      <c r="O117" s="125">
        <v>20</v>
      </c>
      <c r="P117" s="125" t="s">
        <v>147</v>
      </c>
      <c r="V117" s="129" t="s">
        <v>56</v>
      </c>
      <c r="Z117" s="124" t="s">
        <v>351</v>
      </c>
      <c r="AA117" s="124" t="s">
        <v>147</v>
      </c>
      <c r="AB117" s="125">
        <v>8</v>
      </c>
    </row>
    <row r="118" spans="1:28">
      <c r="D118" s="145" t="s">
        <v>359</v>
      </c>
      <c r="E118" s="146">
        <f>J118</f>
        <v>0</v>
      </c>
      <c r="H118" s="146">
        <f>SUM(H114:H117)</f>
        <v>0</v>
      </c>
      <c r="I118" s="146">
        <f>SUM(I114:I117)</f>
        <v>0</v>
      </c>
      <c r="J118" s="146">
        <f>SUM(J114:J117)</f>
        <v>0</v>
      </c>
      <c r="L118" s="147">
        <f>SUM(L114:L117)</f>
        <v>0.148176</v>
      </c>
      <c r="N118" s="148">
        <f>SUM(N114:N117)</f>
        <v>0</v>
      </c>
      <c r="W118" s="126">
        <f>SUM(W114:W117)</f>
        <v>10.433</v>
      </c>
    </row>
    <row r="120" spans="1:28">
      <c r="B120" s="124" t="s">
        <v>104</v>
      </c>
    </row>
    <row r="121" spans="1:28" ht="25.5">
      <c r="A121" s="122">
        <v>56</v>
      </c>
      <c r="B121" s="123" t="s">
        <v>360</v>
      </c>
      <c r="C121" s="124" t="s">
        <v>361</v>
      </c>
      <c r="D121" s="130" t="s">
        <v>362</v>
      </c>
      <c r="E121" s="126">
        <v>9.1189999999999998</v>
      </c>
      <c r="F121" s="125" t="s">
        <v>146</v>
      </c>
      <c r="H121" s="127">
        <f>ROUND(E121*G121, 2)</f>
        <v>0</v>
      </c>
      <c r="J121" s="127">
        <f>ROUND(E121*G121, 2)</f>
        <v>0</v>
      </c>
      <c r="O121" s="125">
        <v>20</v>
      </c>
      <c r="P121" s="125" t="s">
        <v>147</v>
      </c>
      <c r="V121" s="129" t="s">
        <v>279</v>
      </c>
      <c r="W121" s="126">
        <v>0.88500000000000001</v>
      </c>
      <c r="Z121" s="124" t="s">
        <v>233</v>
      </c>
      <c r="AA121" s="124" t="s">
        <v>363</v>
      </c>
      <c r="AB121" s="125" t="s">
        <v>37</v>
      </c>
    </row>
    <row r="122" spans="1:28">
      <c r="A122" s="122">
        <v>57</v>
      </c>
      <c r="B122" s="123" t="s">
        <v>360</v>
      </c>
      <c r="C122" s="124" t="s">
        <v>364</v>
      </c>
      <c r="D122" s="130" t="s">
        <v>365</v>
      </c>
      <c r="E122" s="126">
        <v>9.1189999999999998</v>
      </c>
      <c r="F122" s="125" t="s">
        <v>146</v>
      </c>
      <c r="H122" s="127">
        <f>ROUND(E122*G122, 2)</f>
        <v>0</v>
      </c>
      <c r="J122" s="127">
        <f>ROUND(E122*G122, 2)</f>
        <v>0</v>
      </c>
      <c r="K122" s="128">
        <v>1.6000000000000001E-4</v>
      </c>
      <c r="L122" s="128">
        <f>E122*K122</f>
        <v>1.45904E-3</v>
      </c>
      <c r="O122" s="125">
        <v>20</v>
      </c>
      <c r="P122" s="125" t="s">
        <v>147</v>
      </c>
      <c r="V122" s="129" t="s">
        <v>279</v>
      </c>
      <c r="W122" s="126">
        <v>2.371</v>
      </c>
      <c r="Z122" s="124" t="s">
        <v>366</v>
      </c>
      <c r="AA122" s="124" t="s">
        <v>367</v>
      </c>
      <c r="AB122" s="125" t="s">
        <v>37</v>
      </c>
    </row>
    <row r="123" spans="1:28" ht="25.5">
      <c r="D123" s="130" t="s">
        <v>368</v>
      </c>
      <c r="V123" s="129" t="s">
        <v>151</v>
      </c>
    </row>
    <row r="124" spans="1:28">
      <c r="A124" s="122">
        <v>58</v>
      </c>
      <c r="B124" s="123" t="s">
        <v>360</v>
      </c>
      <c r="C124" s="124" t="s">
        <v>369</v>
      </c>
      <c r="D124" s="130" t="s">
        <v>370</v>
      </c>
      <c r="E124" s="126">
        <v>9.1189999999999998</v>
      </c>
      <c r="F124" s="125" t="s">
        <v>146</v>
      </c>
      <c r="H124" s="127">
        <f>ROUND(E124*G124, 2)</f>
        <v>0</v>
      </c>
      <c r="J124" s="127">
        <f>ROUND(E124*G124, 2)</f>
        <v>0</v>
      </c>
      <c r="K124" s="128">
        <v>8.0000000000000007E-5</v>
      </c>
      <c r="L124" s="128">
        <f>E124*K124</f>
        <v>7.2951999999999999E-4</v>
      </c>
      <c r="O124" s="125">
        <v>20</v>
      </c>
      <c r="P124" s="125" t="s">
        <v>147</v>
      </c>
      <c r="V124" s="129" t="s">
        <v>279</v>
      </c>
      <c r="W124" s="126">
        <v>1.1950000000000001</v>
      </c>
      <c r="Z124" s="124" t="s">
        <v>366</v>
      </c>
      <c r="AA124" s="124" t="s">
        <v>371</v>
      </c>
      <c r="AB124" s="125" t="s">
        <v>37</v>
      </c>
    </row>
    <row r="125" spans="1:28">
      <c r="D125" s="145" t="s">
        <v>372</v>
      </c>
      <c r="E125" s="146">
        <f>J125</f>
        <v>0</v>
      </c>
      <c r="H125" s="146">
        <f>SUM(H120:H124)</f>
        <v>0</v>
      </c>
      <c r="I125" s="146">
        <f>SUM(I120:I124)</f>
        <v>0</v>
      </c>
      <c r="J125" s="146">
        <f>SUM(J120:J124)</f>
        <v>0</v>
      </c>
      <c r="L125" s="147">
        <f>SUM(L120:L124)</f>
        <v>2.18856E-3</v>
      </c>
      <c r="N125" s="148">
        <f>SUM(N120:N124)</f>
        <v>0</v>
      </c>
      <c r="W125" s="126">
        <f>SUM(W120:W124)</f>
        <v>4.4510000000000005</v>
      </c>
    </row>
    <row r="127" spans="1:28">
      <c r="B127" s="124" t="s">
        <v>105</v>
      </c>
    </row>
    <row r="128" spans="1:28">
      <c r="A128" s="122">
        <v>59</v>
      </c>
      <c r="B128" s="123" t="s">
        <v>373</v>
      </c>
      <c r="C128" s="124" t="s">
        <v>374</v>
      </c>
      <c r="D128" s="130" t="s">
        <v>375</v>
      </c>
      <c r="E128" s="126">
        <v>197.667</v>
      </c>
      <c r="F128" s="125" t="s">
        <v>146</v>
      </c>
      <c r="H128" s="127">
        <f>ROUND(E128*G128, 2)</f>
        <v>0</v>
      </c>
      <c r="J128" s="127">
        <f>ROUND(E128*G128, 2)</f>
        <v>0</v>
      </c>
      <c r="K128" s="128">
        <v>1.8000000000000001E-4</v>
      </c>
      <c r="L128" s="128">
        <f>E128*K128</f>
        <v>3.5580060000000004E-2</v>
      </c>
      <c r="O128" s="125">
        <v>20</v>
      </c>
      <c r="P128" s="125" t="s">
        <v>147</v>
      </c>
      <c r="V128" s="129" t="s">
        <v>279</v>
      </c>
      <c r="W128" s="126">
        <v>14.627000000000001</v>
      </c>
      <c r="Z128" s="124" t="s">
        <v>366</v>
      </c>
      <c r="AA128" s="124" t="s">
        <v>376</v>
      </c>
      <c r="AB128" s="125" t="s">
        <v>37</v>
      </c>
    </row>
    <row r="129" spans="4:23">
      <c r="D129" s="130" t="s">
        <v>377</v>
      </c>
      <c r="V129" s="129" t="s">
        <v>151</v>
      </c>
    </row>
    <row r="130" spans="4:23">
      <c r="D130" s="145" t="s">
        <v>378</v>
      </c>
      <c r="E130" s="146">
        <f>J130</f>
        <v>0</v>
      </c>
      <c r="H130" s="146">
        <f>SUM(H127:H129)</f>
        <v>0</v>
      </c>
      <c r="I130" s="146">
        <f>SUM(I127:I129)</f>
        <v>0</v>
      </c>
      <c r="J130" s="146">
        <f>SUM(J127:J129)</f>
        <v>0</v>
      </c>
      <c r="L130" s="147">
        <f>SUM(L127:L129)</f>
        <v>3.5580060000000004E-2</v>
      </c>
      <c r="N130" s="148">
        <f>SUM(N127:N129)</f>
        <v>0</v>
      </c>
      <c r="W130" s="126">
        <f>SUM(W127:W129)</f>
        <v>14.627000000000001</v>
      </c>
    </row>
    <row r="132" spans="4:23">
      <c r="D132" s="145" t="s">
        <v>106</v>
      </c>
      <c r="E132" s="146">
        <f>J132</f>
        <v>0</v>
      </c>
      <c r="H132" s="146">
        <f>+H79+H83+H88+H94+H106+H112+H118+H125+H130</f>
        <v>0</v>
      </c>
      <c r="I132" s="146">
        <f>+I79+I83+I88+I94+I106+I112+I118+I125+I130</f>
        <v>0</v>
      </c>
      <c r="J132" s="146">
        <f>+J79+J83+J88+J94+J106+J112+J118+J125+J130</f>
        <v>0</v>
      </c>
      <c r="L132" s="147">
        <f>+L79+L83+L88+L94+L106+L112+L118+L125+L130</f>
        <v>1.3951017600000002</v>
      </c>
      <c r="N132" s="148">
        <f>+N79+N83+N88+N94+N106+N112+N118+N125+N130</f>
        <v>0.40400000000000003</v>
      </c>
      <c r="W132" s="126">
        <f>+W79+W83+W88+W94+W106+W112+W118+W125+W130</f>
        <v>103.12999999999998</v>
      </c>
    </row>
    <row r="134" spans="4:23">
      <c r="D134" s="149" t="s">
        <v>107</v>
      </c>
      <c r="E134" s="146">
        <f>J134</f>
        <v>0</v>
      </c>
      <c r="H134" s="146">
        <f>+H69+H132</f>
        <v>0</v>
      </c>
      <c r="I134" s="146">
        <f>+I69+I132</f>
        <v>0</v>
      </c>
      <c r="J134" s="146">
        <f>+J69+J132</f>
        <v>0</v>
      </c>
      <c r="L134" s="147">
        <f>+L69+L132</f>
        <v>34.450050589999996</v>
      </c>
      <c r="N134" s="148">
        <f>+N69+N132</f>
        <v>20.357600000000001</v>
      </c>
      <c r="W134" s="126">
        <f>+W69+W132</f>
        <v>502.39799999999991</v>
      </c>
    </row>
  </sheetData>
  <phoneticPr fontId="0" type="noConversion"/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pane ySplit="10" topLeftCell="A11" activePane="bottomLeft" state="frozen"/>
      <selection pane="bottomLeft" activeCell="A11" sqref="A11"/>
    </sheetView>
  </sheetViews>
  <sheetFormatPr defaultRowHeight="12.75"/>
  <cols>
    <col min="1" max="1" width="15.7109375" style="115" customWidth="1"/>
    <col min="2" max="3" width="45.7109375" style="115" customWidth="1"/>
    <col min="4" max="4" width="11.28515625" style="116" customWidth="1"/>
    <col min="5" max="16384" width="9.140625" style="1"/>
  </cols>
  <sheetData>
    <row r="1" spans="1:6">
      <c r="A1" s="102" t="s">
        <v>74</v>
      </c>
      <c r="B1" s="103"/>
      <c r="C1" s="103"/>
      <c r="D1" s="104" t="s">
        <v>379</v>
      </c>
    </row>
    <row r="2" spans="1:6">
      <c r="A2" s="102" t="s">
        <v>76</v>
      </c>
      <c r="B2" s="103"/>
      <c r="C2" s="103"/>
      <c r="D2" s="104" t="s">
        <v>77</v>
      </c>
    </row>
    <row r="3" spans="1:6">
      <c r="A3" s="102" t="s">
        <v>79</v>
      </c>
      <c r="B3" s="103"/>
      <c r="C3" s="103"/>
      <c r="D3" s="104" t="s">
        <v>80</v>
      </c>
    </row>
    <row r="4" spans="1:6">
      <c r="A4" s="103"/>
      <c r="B4" s="103"/>
      <c r="C4" s="103"/>
      <c r="D4" s="103"/>
    </row>
    <row r="5" spans="1:6">
      <c r="A5" s="102" t="s">
        <v>83</v>
      </c>
      <c r="B5" s="103"/>
      <c r="C5" s="103"/>
      <c r="D5" s="103"/>
    </row>
    <row r="6" spans="1:6">
      <c r="A6" s="102" t="s">
        <v>84</v>
      </c>
      <c r="B6" s="103"/>
      <c r="C6" s="103"/>
      <c r="D6" s="103"/>
    </row>
    <row r="7" spans="1:6">
      <c r="A7" s="102"/>
      <c r="B7" s="103"/>
      <c r="C7" s="103"/>
      <c r="D7" s="103"/>
    </row>
    <row r="8" spans="1:6" ht="13.5" thickBot="1">
      <c r="A8" s="1" t="s">
        <v>85</v>
      </c>
      <c r="B8" s="105"/>
      <c r="C8" s="106"/>
      <c r="D8" s="107"/>
    </row>
    <row r="9" spans="1:6" ht="13.5" thickTop="1">
      <c r="A9" s="108" t="s">
        <v>380</v>
      </c>
      <c r="B9" s="109" t="s">
        <v>381</v>
      </c>
      <c r="C9" s="109" t="s">
        <v>382</v>
      </c>
      <c r="D9" s="110" t="s">
        <v>383</v>
      </c>
      <c r="F9" s="1" t="s">
        <v>384</v>
      </c>
    </row>
    <row r="10" spans="1:6" ht="13.5" thickBot="1">
      <c r="A10" s="111"/>
      <c r="B10" s="112"/>
      <c r="C10" s="113"/>
      <c r="D10" s="114"/>
    </row>
    <row r="11" spans="1:6" ht="13.5" thickTop="1"/>
  </sheetData>
  <phoneticPr fontId="0" type="noConversion"/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Kryci list</vt:lpstr>
      <vt:lpstr>Rekapitulacia</vt:lpstr>
      <vt:lpstr>Prehlad</vt:lpstr>
      <vt:lpstr>Figury</vt:lpstr>
      <vt:lpstr>Figury!Print_Area</vt:lpstr>
      <vt:lpstr>'Kryci list'!Print_Area</vt:lpstr>
      <vt:lpstr>Prehlad!Print_Area</vt:lpstr>
      <vt:lpstr>Rekapitulacia!Print_Area</vt:lpstr>
      <vt:lpstr>Figury!Print_Titles</vt:lpstr>
      <vt:lpstr>Prehlad!Print_Titles</vt:lpstr>
      <vt:lpstr>Rekapitulacia!Print_Titles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Jolka</dc:creator>
  <cp:lastModifiedBy>SKRINek2</cp:lastModifiedBy>
  <cp:lastPrinted>2015-09-11T14:18:28Z</cp:lastPrinted>
  <dcterms:created xsi:type="dcterms:W3CDTF">1999-04-06T07:39:42Z</dcterms:created>
  <dcterms:modified xsi:type="dcterms:W3CDTF">2016-09-21T09:06:24Z</dcterms:modified>
</cp:coreProperties>
</file>