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Kryci_list 8477" sheetId="3" r:id="rId1"/>
    <sheet name="Rekap 8477" sheetId="4" r:id="rId2"/>
    <sheet name="SO 8477" sheetId="5" r:id="rId3"/>
  </sheets>
  <definedNames>
    <definedName name="_xlnm.Print_Area" localSheetId="0">'Kryci_list 8477'!$B$1:$J$40</definedName>
    <definedName name="_xlnm.Print_Area" localSheetId="1">'Rekap 8477'!$A$2:$F$18</definedName>
    <definedName name="_xlnm.Print_Titles" localSheetId="1">'Rekap 8477'!$9:$9</definedName>
    <definedName name="_xlnm.Print_Titles" localSheetId="2">'SO 8477'!$8:$8</definedName>
  </definedNames>
  <calcPr calcId="114210" fullCalcOnLoad="1"/>
</workbook>
</file>

<file path=xl/calcChain.xml><?xml version="1.0" encoding="utf-8"?>
<calcChain xmlns="http://schemas.openxmlformats.org/spreadsheetml/2006/main">
  <c r="I24" i="5"/>
  <c r="I38"/>
  <c r="S38"/>
  <c r="H47"/>
  <c r="I25"/>
  <c r="J25"/>
  <c r="K25"/>
  <c r="L25"/>
  <c r="P25"/>
  <c r="S25"/>
  <c r="I26"/>
  <c r="J26"/>
  <c r="K26"/>
  <c r="L26"/>
  <c r="P26"/>
  <c r="S26"/>
  <c r="H21"/>
  <c r="S32"/>
  <c r="P32"/>
  <c r="I32"/>
  <c r="H32"/>
  <c r="H35"/>
  <c r="J22"/>
  <c r="S13"/>
  <c r="P13"/>
  <c r="L13"/>
  <c r="K13"/>
  <c r="J13"/>
  <c r="I13"/>
  <c r="S12"/>
  <c r="P12"/>
  <c r="L12"/>
  <c r="K12"/>
  <c r="J12"/>
  <c r="I12"/>
  <c r="I27"/>
  <c r="J27"/>
  <c r="K27"/>
  <c r="L27"/>
  <c r="P27"/>
  <c r="S23"/>
  <c r="P23"/>
  <c r="L23"/>
  <c r="K23"/>
  <c r="J23"/>
  <c r="I23"/>
  <c r="S15"/>
  <c r="P15"/>
  <c r="L15"/>
  <c r="K15"/>
  <c r="J15"/>
  <c r="I15"/>
  <c r="S27"/>
  <c r="S19"/>
  <c r="I19"/>
  <c r="L19"/>
  <c r="S18"/>
  <c r="L18"/>
  <c r="K18"/>
  <c r="I18"/>
  <c r="S17"/>
  <c r="I17"/>
  <c r="L17"/>
  <c r="K17"/>
  <c r="Z45"/>
  <c r="J17" i="3"/>
  <c r="H39" i="5"/>
  <c r="M39"/>
  <c r="C14" i="4"/>
  <c r="K37" i="5"/>
  <c r="J37"/>
  <c r="S37"/>
  <c r="S39"/>
  <c r="F14" i="4"/>
  <c r="P37" i="5"/>
  <c r="P39"/>
  <c r="E14" i="4"/>
  <c r="L37" i="5"/>
  <c r="L39"/>
  <c r="B14" i="4"/>
  <c r="I37" i="5"/>
  <c r="I39"/>
  <c r="D14" i="4"/>
  <c r="H34" i="5"/>
  <c r="M34"/>
  <c r="C13" i="4"/>
  <c r="K33" i="5"/>
  <c r="J33"/>
  <c r="S33"/>
  <c r="P33"/>
  <c r="L33"/>
  <c r="I33"/>
  <c r="K31"/>
  <c r="J31"/>
  <c r="S31"/>
  <c r="P31"/>
  <c r="L31"/>
  <c r="I31"/>
  <c r="H28"/>
  <c r="K24"/>
  <c r="J24"/>
  <c r="S24"/>
  <c r="L24"/>
  <c r="K16"/>
  <c r="J16"/>
  <c r="S16"/>
  <c r="L16"/>
  <c r="I16"/>
  <c r="K14"/>
  <c r="J14"/>
  <c r="S14"/>
  <c r="P14"/>
  <c r="L14"/>
  <c r="I14"/>
  <c r="J30" i="3"/>
  <c r="P34" i="5"/>
  <c r="E13" i="4"/>
  <c r="S34" i="5"/>
  <c r="F13" i="4"/>
  <c r="L34" i="5"/>
  <c r="B13" i="4"/>
  <c r="I34" i="5"/>
  <c r="D13" i="4"/>
  <c r="K45" i="5"/>
  <c r="S28"/>
  <c r="F12" i="4"/>
  <c r="J20" i="3"/>
  <c r="D12" i="4"/>
  <c r="M28" i="5"/>
  <c r="C12" i="4"/>
  <c r="P28" i="5"/>
  <c r="E12" i="4"/>
  <c r="L44" i="5"/>
  <c r="L28"/>
  <c r="B12" i="4"/>
  <c r="H41" i="5"/>
  <c r="S41"/>
  <c r="F15" i="4"/>
  <c r="M41" i="5"/>
  <c r="C15" i="4"/>
  <c r="E17" i="3"/>
  <c r="I44" i="5"/>
  <c r="I41"/>
  <c r="D15" i="4"/>
  <c r="F17" i="3"/>
  <c r="J23"/>
  <c r="S44" i="5"/>
  <c r="P44"/>
  <c r="P41"/>
  <c r="E15" i="4"/>
  <c r="M44" i="5"/>
  <c r="L41"/>
  <c r="B15" i="4"/>
  <c r="D17" i="3"/>
  <c r="J22"/>
  <c r="F20"/>
  <c r="F23"/>
  <c r="F22"/>
  <c r="J24"/>
  <c r="I45" i="5"/>
  <c r="D18" i="4"/>
  <c r="S45" i="5"/>
  <c r="F18" i="4"/>
  <c r="F24" i="3"/>
  <c r="L45" i="5"/>
  <c r="B18" i="4"/>
  <c r="H45" i="5"/>
  <c r="M45"/>
  <c r="C18" i="4"/>
  <c r="P45" i="5"/>
  <c r="E18" i="4"/>
  <c r="J26" i="3"/>
  <c r="J28"/>
</calcChain>
</file>

<file path=xl/sharedStrings.xml><?xml version="1.0" encoding="utf-8"?>
<sst xmlns="http://schemas.openxmlformats.org/spreadsheetml/2006/main" count="183" uniqueCount="118">
  <si>
    <t>ZRN</t>
  </si>
  <si>
    <t>VRN</t>
  </si>
  <si>
    <t>OPZ rozvod plynu</t>
  </si>
  <si>
    <t>Krycí list rozpočtu</t>
  </si>
  <si>
    <t xml:space="preserve">Ks: </t>
  </si>
  <si>
    <t xml:space="preserve">Zákazka: </t>
  </si>
  <si>
    <t xml:space="preserve">Spracoval: </t>
  </si>
  <si>
    <t xml:space="preserve">Dňa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</si>
  <si>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</si>
  <si>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</si>
  <si>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</si>
  <si>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</si>
  <si>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</si>
  <si>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</si>
  <si>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</si>
  <si>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</si>
  <si>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</si>
  <si>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</si>
  <si>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</si>
  <si>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</si>
  <si>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</si>
  <si>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</si>
  <si>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</si>
  <si>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</si>
  <si>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</si>
  <si>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</si>
  <si>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</si>
  <si>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</si>
  <si>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</si>
  <si>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</si>
  <si>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</si>
  <si>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</si>
  <si>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</si>
  <si>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</si>
  <si>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</si>
  <si>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</si>
  <si>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</si>
  <si>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</si>
  <si>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</si>
  <si>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</si>
  <si>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</si>
  <si>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</si>
  <si>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</si>
  <si>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</si>
  <si>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</si>
  <si>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</si>
  <si>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PSV</t>
  </si>
  <si>
    <t>ZTI-VNÚTORNÝ PLYNOVOD</t>
  </si>
  <si>
    <t>ÚSTREDNÉ VYKUROVANIE-ARMATÚRY</t>
  </si>
  <si>
    <t>NÁTERY</t>
  </si>
  <si>
    <t>Montážne práce</t>
  </si>
  <si>
    <t>Celkom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</si>
  <si>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</si>
  <si>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</si>
  <si>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</si>
  <si>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</si>
  <si>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</si>
  <si>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</si>
  <si>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</si>
  <si>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</si>
  <si>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</si>
  <si>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</si>
  <si>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>m</t>
  </si>
  <si>
    <t>721/A 3</t>
  </si>
  <si>
    <t>súb</t>
  </si>
  <si>
    <t>ks</t>
  </si>
  <si>
    <t>R/R 0</t>
  </si>
  <si>
    <t xml:space="preserve">         1</t>
  </si>
  <si>
    <t>Práce revízneho technika, revízna správa</t>
  </si>
  <si>
    <t>kpl</t>
  </si>
  <si>
    <t xml:space="preserve">         2</t>
  </si>
  <si>
    <t>S/S50</t>
  </si>
  <si>
    <t>731/A 4</t>
  </si>
  <si>
    <t xml:space="preserve"> 734421130</t>
  </si>
  <si>
    <t>Tlakomery deformačné kruhové B 0-10 MPa č.03313 priem. 160</t>
  </si>
  <si>
    <t>731/C 4</t>
  </si>
  <si>
    <t xml:space="preserve"> 734424921</t>
  </si>
  <si>
    <t>Kohútiky čapové K 70-181-716  M 12 x 15</t>
  </si>
  <si>
    <t>783/A 1</t>
  </si>
  <si>
    <t>Projektant:  Imrich Juhász</t>
  </si>
  <si>
    <t xml:space="preserve">Dodávateľ: </t>
  </si>
  <si>
    <t xml:space="preserve"> 783425330</t>
  </si>
  <si>
    <t>Nátery kovového potrubia syntetické farby bielej do DN 50 mm dvojnásobné 1x email a základný náter</t>
  </si>
  <si>
    <t xml:space="preserve"> 723120204</t>
  </si>
  <si>
    <t>Potrubie z oceľových rúrok závitových čiernych spájaných zvarovaním - akosť 11 353.0 DN 25</t>
  </si>
  <si>
    <t>PP/D</t>
  </si>
  <si>
    <t>hod</t>
  </si>
  <si>
    <t>Demontáž jestvujúceho potrubia  časť plyn</t>
  </si>
  <si>
    <t>Uvedenie kotla do prevádzky</t>
  </si>
  <si>
    <t>721/C 3</t>
  </si>
  <si>
    <t>Opravy plynového potrubia uzatvorenie alebo otvorenieplynovodného potrubia pri opravách</t>
  </si>
  <si>
    <t>Opravy plynového potrubia odvzdušnenie a napustenie potrubia plynom</t>
  </si>
  <si>
    <t>Opravy plynového potrubia  neuradná tlaková skúška doterajšieho potrubia</t>
  </si>
  <si>
    <t>Spracoval: Imrich Juhász</t>
  </si>
  <si>
    <t>Projektant: Imrich Juhász</t>
  </si>
  <si>
    <t xml:space="preserve"> 723120205</t>
  </si>
  <si>
    <t>Potrubie z oceľových rúrok závitových čiernych spájaných zvarovaním - akosť 11 353.0 DN 32</t>
  </si>
  <si>
    <t>SUB</t>
  </si>
  <si>
    <t xml:space="preserve"> 723190204</t>
  </si>
  <si>
    <t>Prípojky plynovodné z oceľových rúrok závitových čiernych spájaných na závit akosť 11 353. DN 25</t>
  </si>
  <si>
    <t xml:space="preserve"> 723120202</t>
  </si>
  <si>
    <t>Potrubie z oceľových rúrok závitových čiernych spájaných zvarovaním - akosť 11 353.0 DN 15</t>
  </si>
  <si>
    <t xml:space="preserve"> 723120203</t>
  </si>
  <si>
    <t>Potrubie z oceľových rúrok závitových čiernych spájaných zvarovaním - akosť 11 353.0 DN 20</t>
  </si>
  <si>
    <t>Ostatné horúcovodné armatúry kondenzačné slučky na privarení STN 13 7531.1 - zahnuté</t>
  </si>
  <si>
    <t>KUS</t>
  </si>
  <si>
    <t>Armatúry závitové s dvoma závitmi kohútiky priame K 800   s kľúčom G 1/2</t>
  </si>
  <si>
    <t>Armatúry závitové s jedným závitom kohútiky hadicové Ke 860 G 1/2</t>
  </si>
  <si>
    <t>Armatúry závitové s dvoma závitmi kohútiky priame K 800   s kľúčom G 3/4</t>
  </si>
  <si>
    <t>M</t>
  </si>
  <si>
    <t>Potrubie z oceľových rúrok hladkých čiernych spájaných zvarov. akosť 11 353.0 D 158/4,0</t>
  </si>
  <si>
    <t>Nátery kovového potrubia syntetické farby bielej do DN 150 mm dvojnásobné 1x email a základný náter</t>
  </si>
  <si>
    <t>Dátum:9. 10. 2015</t>
  </si>
  <si>
    <t>Objekt S003  OPZ rozvod plynu</t>
  </si>
  <si>
    <t>Potrubie z oceľových rúrok hladkých čiernych spájaných zvarov. akosť 11 353.0 D 65</t>
  </si>
  <si>
    <t>Objekt SO003 KOTOLŇA  OPZ rozvod plynu</t>
  </si>
  <si>
    <t>Stavba ZVÝŠENIE  ENERGETICKEJ EFEKTIVNOSTI OBJEKTOV REGINA - DSS KRÁĽOVCE</t>
  </si>
  <si>
    <t>Odberateľ: REGINA-DSS KRAĽOVCE 195</t>
  </si>
</sst>
</file>

<file path=xl/styles.xml><?xml version="1.0" encoding="utf-8"?>
<styleSheet xmlns="http://schemas.openxmlformats.org/spreadsheetml/2006/main">
  <numFmts count="5">
    <numFmt numFmtId="164" formatCode="###\ ###\ ##0.00"/>
    <numFmt numFmtId="165" formatCode="###\ ###\ ##0.0000"/>
    <numFmt numFmtId="166" formatCode="###\ ###\ ##0.000"/>
    <numFmt numFmtId="167" formatCode="########################################"/>
    <numFmt numFmtId="168" formatCode="###\ ###\ ##0.0"/>
  </numFmts>
  <fonts count="13">
    <font>
      <sz val="11"/>
      <color theme="1"/>
      <name val="Calibri"/>
      <family val="2"/>
      <charset val="238"/>
      <scheme val="minor"/>
    </font>
    <font>
      <sz val="11"/>
      <color indexed="8"/>
      <name val="Arial CE"/>
      <charset val="238"/>
    </font>
    <font>
      <b/>
      <sz val="10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sz val="9"/>
      <color indexed="8"/>
      <name val="Arial CE"/>
      <charset val="238"/>
    </font>
    <font>
      <b/>
      <sz val="9"/>
      <color indexed="8"/>
      <name val="Arial CE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10"/>
      <name val="Arial CE"/>
      <charset val="238"/>
    </font>
    <font>
      <sz val="9"/>
      <color indexed="8"/>
      <name val="Calibri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/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ouble">
        <color indexed="8"/>
      </top>
      <bottom/>
      <diagonal/>
    </border>
    <border>
      <left style="thin">
        <color indexed="9"/>
      </left>
      <right/>
      <top style="thin">
        <color indexed="23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double">
        <color indexed="8"/>
      </right>
      <top/>
      <bottom/>
      <diagonal/>
    </border>
    <border>
      <left style="thin">
        <color indexed="9"/>
      </left>
      <right style="double">
        <color indexed="8"/>
      </right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/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/>
      <top style="double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/>
      <bottom/>
      <diagonal/>
    </border>
    <border>
      <left style="double">
        <color indexed="8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double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3"/>
      </left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double">
        <color indexed="8"/>
      </bottom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/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/>
      <bottom/>
      <diagonal/>
    </border>
    <border>
      <left style="thin">
        <color indexed="9"/>
      </left>
      <right style="thin">
        <color indexed="23"/>
      </right>
      <top/>
      <bottom style="double">
        <color indexed="8"/>
      </bottom>
      <diagonal/>
    </border>
    <border>
      <left style="thin">
        <color indexed="9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double">
        <color indexed="8"/>
      </right>
      <top/>
      <bottom style="thin">
        <color indexed="23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/>
      <top style="double">
        <color indexed="8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164" fontId="1" fillId="0" borderId="7" xfId="0" applyNumberFormat="1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164" fontId="1" fillId="0" borderId="20" xfId="0" applyNumberFormat="1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4" fillId="0" borderId="6" xfId="0" applyFont="1" applyFill="1" applyBorder="1"/>
    <xf numFmtId="0" fontId="4" fillId="0" borderId="11" xfId="0" applyFont="1" applyFill="1" applyBorder="1"/>
    <xf numFmtId="0" fontId="4" fillId="0" borderId="16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0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4" fillId="0" borderId="25" xfId="0" applyFont="1" applyFill="1" applyBorder="1"/>
    <xf numFmtId="0" fontId="4" fillId="0" borderId="27" xfId="0" applyFont="1" applyFill="1" applyBorder="1"/>
    <xf numFmtId="0" fontId="4" fillId="0" borderId="7" xfId="0" applyFont="1" applyFill="1" applyBorder="1"/>
    <xf numFmtId="0" fontId="3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4" fillId="0" borderId="30" xfId="0" applyFont="1" applyFill="1" applyBorder="1" applyAlignment="1">
      <alignment horizontal="center"/>
    </xf>
    <xf numFmtId="164" fontId="1" fillId="0" borderId="16" xfId="0" applyNumberFormat="1" applyFont="1" applyFill="1" applyBorder="1"/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7" xfId="0" applyFont="1" applyFill="1" applyBorder="1"/>
    <xf numFmtId="0" fontId="1" fillId="0" borderId="37" xfId="0" applyFont="1" applyFill="1" applyBorder="1"/>
    <xf numFmtId="0" fontId="4" fillId="0" borderId="38" xfId="0" applyFont="1" applyFill="1" applyBorder="1"/>
    <xf numFmtId="164" fontId="1" fillId="0" borderId="39" xfId="0" applyNumberFormat="1" applyFont="1" applyFill="1" applyBorder="1"/>
    <xf numFmtId="164" fontId="4" fillId="0" borderId="40" xfId="0" applyNumberFormat="1" applyFont="1" applyFill="1" applyBorder="1"/>
    <xf numFmtId="164" fontId="4" fillId="0" borderId="41" xfId="0" applyNumberFormat="1" applyFont="1" applyFill="1" applyBorder="1"/>
    <xf numFmtId="164" fontId="4" fillId="0" borderId="36" xfId="0" applyNumberFormat="1" applyFont="1" applyFill="1" applyBorder="1"/>
    <xf numFmtId="164" fontId="4" fillId="0" borderId="37" xfId="0" applyNumberFormat="1" applyFont="1" applyFill="1" applyBorder="1"/>
    <xf numFmtId="164" fontId="1" fillId="0" borderId="38" xfId="0" applyNumberFormat="1" applyFont="1" applyFill="1" applyBorder="1"/>
    <xf numFmtId="164" fontId="4" fillId="0" borderId="0" xfId="0" applyNumberFormat="1" applyFont="1" applyFill="1" applyBorder="1"/>
    <xf numFmtId="164" fontId="4" fillId="0" borderId="42" xfId="0" applyNumberFormat="1" applyFont="1" applyFill="1" applyBorder="1"/>
    <xf numFmtId="0" fontId="1" fillId="0" borderId="43" xfId="0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0" fontId="1" fillId="0" borderId="46" xfId="0" applyFont="1" applyFill="1" applyBorder="1"/>
    <xf numFmtId="164" fontId="1" fillId="0" borderId="17" xfId="0" applyNumberFormat="1" applyFont="1" applyFill="1" applyBorder="1"/>
    <xf numFmtId="164" fontId="1" fillId="0" borderId="42" xfId="0" applyNumberFormat="1" applyFont="1" applyFill="1" applyBorder="1"/>
    <xf numFmtId="164" fontId="4" fillId="0" borderId="47" xfId="0" applyNumberFormat="1" applyFont="1" applyFill="1" applyBorder="1"/>
    <xf numFmtId="164" fontId="1" fillId="0" borderId="47" xfId="0" applyNumberFormat="1" applyFont="1" applyFill="1" applyBorder="1"/>
    <xf numFmtId="0" fontId="3" fillId="0" borderId="48" xfId="0" applyFont="1" applyFill="1" applyBorder="1" applyAlignment="1">
      <alignment horizontal="center"/>
    </xf>
    <xf numFmtId="0" fontId="4" fillId="0" borderId="49" xfId="0" applyFont="1" applyFill="1" applyBorder="1"/>
    <xf numFmtId="0" fontId="4" fillId="0" borderId="50" xfId="0" applyFont="1" applyFill="1" applyBorder="1"/>
    <xf numFmtId="0" fontId="4" fillId="0" borderId="51" xfId="0" applyFont="1" applyFill="1" applyBorder="1" applyAlignment="1">
      <alignment horizontal="center"/>
    </xf>
    <xf numFmtId="0" fontId="4" fillId="0" borderId="52" xfId="0" applyFont="1" applyFill="1" applyBorder="1"/>
    <xf numFmtId="164" fontId="4" fillId="0" borderId="52" xfId="0" applyNumberFormat="1" applyFont="1" applyFill="1" applyBorder="1"/>
    <xf numFmtId="164" fontId="4" fillId="0" borderId="53" xfId="0" applyNumberFormat="1" applyFont="1" applyFill="1" applyBorder="1"/>
    <xf numFmtId="164" fontId="1" fillId="0" borderId="54" xfId="0" applyNumberFormat="1" applyFont="1" applyFill="1" applyBorder="1"/>
    <xf numFmtId="164" fontId="3" fillId="0" borderId="55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4" fillId="0" borderId="60" xfId="0" applyFont="1" applyFill="1" applyBorder="1"/>
    <xf numFmtId="0" fontId="4" fillId="0" borderId="61" xfId="0" applyFont="1" applyFill="1" applyBorder="1"/>
    <xf numFmtId="164" fontId="4" fillId="0" borderId="62" xfId="0" applyNumberFormat="1" applyFont="1" applyFill="1" applyBorder="1"/>
    <xf numFmtId="164" fontId="3" fillId="0" borderId="63" xfId="0" applyNumberFormat="1" applyFont="1" applyFill="1" applyBorder="1"/>
    <xf numFmtId="164" fontId="3" fillId="0" borderId="64" xfId="0" applyNumberFormat="1" applyFont="1" applyFill="1" applyBorder="1"/>
    <xf numFmtId="0" fontId="3" fillId="0" borderId="65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1" fillId="0" borderId="67" xfId="0" applyNumberFormat="1" applyFont="1" applyFill="1" applyBorder="1"/>
    <xf numFmtId="164" fontId="1" fillId="0" borderId="68" xfId="0" applyNumberFormat="1" applyFont="1" applyFill="1" applyBorder="1"/>
    <xf numFmtId="0" fontId="4" fillId="0" borderId="62" xfId="0" applyFont="1" applyFill="1" applyBorder="1"/>
    <xf numFmtId="0" fontId="4" fillId="0" borderId="0" xfId="0" applyFont="1" applyFill="1" applyBorder="1"/>
    <xf numFmtId="0" fontId="4" fillId="0" borderId="42" xfId="0" applyFont="1" applyFill="1" applyBorder="1"/>
    <xf numFmtId="0" fontId="1" fillId="0" borderId="0" xfId="0" applyFont="1" applyFill="1" applyBorder="1"/>
    <xf numFmtId="164" fontId="5" fillId="0" borderId="69" xfId="0" applyNumberFormat="1" applyFont="1" applyFill="1" applyBorder="1"/>
    <xf numFmtId="164" fontId="5" fillId="0" borderId="70" xfId="0" applyNumberFormat="1" applyFont="1" applyFill="1" applyBorder="1"/>
    <xf numFmtId="164" fontId="5" fillId="0" borderId="71" xfId="0" applyNumberFormat="1" applyFont="1" applyFill="1" applyBorder="1"/>
    <xf numFmtId="164" fontId="1" fillId="0" borderId="70" xfId="0" applyNumberFormat="1" applyFont="1" applyFill="1" applyBorder="1"/>
    <xf numFmtId="0" fontId="1" fillId="0" borderId="72" xfId="0" applyFont="1" applyFill="1" applyBorder="1"/>
    <xf numFmtId="164" fontId="4" fillId="0" borderId="73" xfId="0" applyNumberFormat="1" applyFont="1" applyFill="1" applyBorder="1"/>
    <xf numFmtId="0" fontId="1" fillId="0" borderId="74" xfId="0" applyFont="1" applyFill="1" applyBorder="1"/>
    <xf numFmtId="0" fontId="1" fillId="0" borderId="42" xfId="0" applyFont="1" applyFill="1" applyBorder="1"/>
    <xf numFmtId="164" fontId="4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1" xfId="0" applyNumberFormat="1" applyFont="1" applyFill="1" applyBorder="1"/>
    <xf numFmtId="0" fontId="1" fillId="0" borderId="47" xfId="0" applyFont="1" applyFill="1" applyBorder="1"/>
    <xf numFmtId="0" fontId="4" fillId="0" borderId="47" xfId="0" applyFont="1" applyFill="1" applyBorder="1"/>
    <xf numFmtId="0" fontId="1" fillId="0" borderId="75" xfId="0" applyFont="1" applyFill="1" applyBorder="1"/>
    <xf numFmtId="164" fontId="1" fillId="0" borderId="76" xfId="0" applyNumberFormat="1" applyFont="1" applyFill="1" applyBorder="1"/>
    <xf numFmtId="164" fontId="6" fillId="0" borderId="77" xfId="0" applyNumberFormat="1" applyFont="1" applyFill="1" applyBorder="1"/>
    <xf numFmtId="0" fontId="1" fillId="0" borderId="78" xfId="0" applyFont="1" applyFill="1" applyBorder="1"/>
    <xf numFmtId="0" fontId="1" fillId="0" borderId="79" xfId="0" applyFont="1" applyFill="1" applyBorder="1"/>
    <xf numFmtId="0" fontId="1" fillId="0" borderId="80" xfId="0" applyFont="1" applyFill="1" applyBorder="1"/>
    <xf numFmtId="0" fontId="1" fillId="0" borderId="81" xfId="0" applyFont="1" applyFill="1" applyBorder="1"/>
    <xf numFmtId="0" fontId="1" fillId="0" borderId="82" xfId="0" applyFont="1" applyFill="1" applyBorder="1"/>
    <xf numFmtId="0" fontId="1" fillId="0" borderId="83" xfId="0" applyFont="1" applyFill="1" applyBorder="1"/>
    <xf numFmtId="0" fontId="1" fillId="0" borderId="84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85" xfId="0" applyFont="1" applyFill="1" applyBorder="1"/>
    <xf numFmtId="0" fontId="1" fillId="0" borderId="1" xfId="0" applyFont="1" applyBorder="1"/>
    <xf numFmtId="0" fontId="2" fillId="0" borderId="1" xfId="0" applyFont="1" applyBorder="1"/>
    <xf numFmtId="165" fontId="1" fillId="0" borderId="0" xfId="0" applyNumberFormat="1" applyFont="1"/>
    <xf numFmtId="164" fontId="1" fillId="0" borderId="0" xfId="0" applyNumberFormat="1" applyFont="1"/>
    <xf numFmtId="0" fontId="7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6" fontId="1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166" fontId="0" fillId="0" borderId="0" xfId="0" applyNumberFormat="1"/>
    <xf numFmtId="166" fontId="3" fillId="0" borderId="0" xfId="0" applyNumberFormat="1" applyFont="1"/>
    <xf numFmtId="0" fontId="9" fillId="0" borderId="86" xfId="0" applyFont="1" applyBorder="1"/>
    <xf numFmtId="164" fontId="9" fillId="0" borderId="86" xfId="0" applyNumberFormat="1" applyFont="1" applyBorder="1"/>
    <xf numFmtId="166" fontId="9" fillId="0" borderId="86" xfId="0" applyNumberFormat="1" applyFont="1" applyBorder="1"/>
    <xf numFmtId="0" fontId="10" fillId="0" borderId="0" xfId="0" applyFont="1"/>
    <xf numFmtId="0" fontId="11" fillId="0" borderId="0" xfId="0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3" fillId="2" borderId="86" xfId="0" applyFont="1" applyFill="1" applyBorder="1"/>
    <xf numFmtId="0" fontId="8" fillId="2" borderId="0" xfId="0" applyFont="1" applyFill="1"/>
    <xf numFmtId="0" fontId="0" fillId="2" borderId="0" xfId="0" applyFill="1"/>
    <xf numFmtId="0" fontId="12" fillId="0" borderId="0" xfId="0" applyFont="1" applyAlignment="1">
      <alignment wrapText="1"/>
    </xf>
    <xf numFmtId="167" fontId="12" fillId="0" borderId="0" xfId="0" applyNumberFormat="1" applyFont="1" applyAlignment="1">
      <alignment horizontal="right"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168" fontId="12" fillId="0" borderId="0" xfId="0" applyNumberFormat="1" applyFont="1" applyAlignment="1">
      <alignment wrapText="1"/>
    </xf>
    <xf numFmtId="0" fontId="3" fillId="3" borderId="3" xfId="0" applyFont="1" applyFill="1" applyBorder="1"/>
    <xf numFmtId="0" fontId="0" fillId="3" borderId="0" xfId="0" applyFill="1"/>
    <xf numFmtId="14" fontId="4" fillId="0" borderId="19" xfId="0" applyNumberFormat="1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7" xfId="0" applyFont="1" applyFill="1" applyBorder="1"/>
    <xf numFmtId="0" fontId="3" fillId="0" borderId="87" xfId="0" applyFont="1" applyFill="1" applyBorder="1"/>
    <xf numFmtId="0" fontId="5" fillId="0" borderId="87" xfId="0" applyFont="1" applyFill="1" applyBorder="1"/>
    <xf numFmtId="0" fontId="4" fillId="0" borderId="87" xfId="0" applyFont="1" applyFill="1" applyBorder="1"/>
    <xf numFmtId="0" fontId="1" fillId="0" borderId="8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1"/>
  <sheetViews>
    <sheetView tabSelected="1" topLeftCell="A7" workbookViewId="0">
      <selection activeCell="AB34" sqref="AB34"/>
    </sheetView>
  </sheetViews>
  <sheetFormatPr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34" ht="27.95" customHeight="1">
      <c r="A1" s="3"/>
      <c r="B1" s="6"/>
      <c r="C1" s="6"/>
      <c r="D1" s="6"/>
      <c r="E1" s="6"/>
      <c r="F1" s="7" t="s">
        <v>3</v>
      </c>
      <c r="G1" s="6"/>
      <c r="H1" s="6"/>
      <c r="I1" s="6"/>
      <c r="J1" s="6"/>
      <c r="W1">
        <v>30.126000000000001</v>
      </c>
    </row>
    <row r="2" spans="1:34" ht="18" customHeight="1">
      <c r="A2" s="5"/>
      <c r="B2" s="165" t="s">
        <v>116</v>
      </c>
      <c r="C2" s="166"/>
      <c r="D2" s="166"/>
      <c r="E2" s="166"/>
      <c r="F2" s="166"/>
      <c r="G2" s="167"/>
      <c r="H2" s="168"/>
      <c r="I2" s="168"/>
      <c r="J2" s="168"/>
    </row>
    <row r="3" spans="1:34" ht="18" customHeight="1">
      <c r="A3" s="5"/>
      <c r="B3" s="162" t="s">
        <v>115</v>
      </c>
      <c r="C3" s="163"/>
      <c r="D3" s="164"/>
      <c r="E3" s="164"/>
      <c r="F3" s="164"/>
      <c r="G3" s="41" t="s">
        <v>4</v>
      </c>
      <c r="H3" s="11"/>
      <c r="I3" s="22"/>
      <c r="J3" s="33"/>
    </row>
    <row r="4" spans="1:34" ht="18" customHeight="1">
      <c r="A4" s="5"/>
      <c r="B4" s="16"/>
      <c r="C4" s="13"/>
      <c r="D4" s="10"/>
      <c r="E4" s="10"/>
      <c r="F4" s="10"/>
      <c r="G4" s="10"/>
      <c r="H4" s="10"/>
      <c r="I4" s="21"/>
      <c r="J4" s="24"/>
    </row>
    <row r="5" spans="1:34" ht="18" customHeight="1" thickBot="1">
      <c r="A5" s="5"/>
      <c r="B5" s="29" t="s">
        <v>5</v>
      </c>
      <c r="C5" s="13"/>
      <c r="D5" s="10"/>
      <c r="E5" s="10"/>
      <c r="F5" s="28" t="s">
        <v>93</v>
      </c>
      <c r="G5" s="10"/>
      <c r="H5" s="10"/>
      <c r="I5" s="30" t="s">
        <v>7</v>
      </c>
      <c r="J5" s="161">
        <v>42286</v>
      </c>
      <c r="AD5" s="4"/>
      <c r="AE5" s="3"/>
      <c r="AF5" s="3"/>
      <c r="AG5" s="4"/>
      <c r="AH5" s="3"/>
    </row>
    <row r="6" spans="1:34" ht="18" customHeight="1" thickTop="1">
      <c r="A6" s="5"/>
      <c r="B6" s="39" t="s">
        <v>117</v>
      </c>
      <c r="C6" s="35"/>
      <c r="D6" s="36"/>
      <c r="E6" s="36"/>
      <c r="F6" s="36"/>
      <c r="G6" s="40"/>
      <c r="H6" s="36"/>
      <c r="I6" s="37"/>
      <c r="J6" s="38"/>
      <c r="AD6" s="4"/>
      <c r="AE6" s="3"/>
      <c r="AF6" s="3"/>
      <c r="AG6" s="4"/>
      <c r="AH6" s="3"/>
    </row>
    <row r="7" spans="1:34" ht="18" customHeight="1">
      <c r="A7" s="5"/>
      <c r="B7" s="31"/>
      <c r="C7" s="32"/>
      <c r="D7" s="11"/>
      <c r="E7" s="11"/>
      <c r="F7" s="11"/>
      <c r="G7" s="41" t="s">
        <v>9</v>
      </c>
      <c r="H7" s="11"/>
      <c r="I7" s="22"/>
      <c r="J7" s="33"/>
      <c r="AD7" s="4"/>
      <c r="AE7" s="3"/>
      <c r="AF7" s="3"/>
      <c r="AG7" s="4"/>
      <c r="AH7" s="3"/>
    </row>
    <row r="8" spans="1:34" ht="18" customHeight="1">
      <c r="A8" s="5"/>
      <c r="B8" s="29" t="s">
        <v>80</v>
      </c>
      <c r="C8" s="13"/>
      <c r="D8" s="10"/>
      <c r="E8" s="10"/>
      <c r="F8" s="10"/>
      <c r="G8" s="28" t="s">
        <v>8</v>
      </c>
      <c r="H8" s="10"/>
      <c r="I8" s="21"/>
      <c r="J8" s="24"/>
      <c r="AD8" s="4"/>
      <c r="AE8" s="3"/>
      <c r="AF8" s="3"/>
      <c r="AG8" s="3"/>
      <c r="AH8" s="3"/>
    </row>
    <row r="9" spans="1:34" ht="18" customHeight="1">
      <c r="A9" s="5"/>
      <c r="B9" s="16"/>
      <c r="C9" s="13"/>
      <c r="D9" s="10"/>
      <c r="E9" s="10"/>
      <c r="F9" s="10"/>
      <c r="G9" s="28" t="s">
        <v>9</v>
      </c>
      <c r="H9" s="10"/>
      <c r="I9" s="21"/>
      <c r="J9" s="24"/>
      <c r="AD9" s="4"/>
      <c r="AE9" s="3"/>
      <c r="AF9" s="3"/>
      <c r="AG9" s="3"/>
      <c r="AH9" s="3"/>
    </row>
    <row r="10" spans="1:34" ht="18" customHeight="1">
      <c r="A10" s="5"/>
      <c r="B10" s="29" t="s">
        <v>94</v>
      </c>
      <c r="C10" s="13"/>
      <c r="D10" s="10"/>
      <c r="E10" s="10"/>
      <c r="F10" s="10"/>
      <c r="G10" s="28" t="s">
        <v>8</v>
      </c>
      <c r="H10" s="10">
        <v>32510641</v>
      </c>
      <c r="I10" s="21"/>
      <c r="J10" s="24"/>
      <c r="AD10" s="3"/>
      <c r="AE10" s="3"/>
      <c r="AF10" s="3"/>
      <c r="AG10" s="3"/>
      <c r="AH10" s="3"/>
    </row>
    <row r="11" spans="1:34" ht="18" customHeight="1" thickBot="1">
      <c r="A11" s="5"/>
      <c r="B11" s="16"/>
      <c r="C11" s="13"/>
      <c r="D11" s="10"/>
      <c r="E11" s="10"/>
      <c r="F11" s="10"/>
      <c r="G11" s="28" t="s">
        <v>9</v>
      </c>
      <c r="H11" s="10"/>
      <c r="I11" s="21"/>
      <c r="J11" s="24"/>
    </row>
    <row r="12" spans="1:34" ht="18" customHeight="1" thickTop="1">
      <c r="A12" s="5"/>
      <c r="B12" s="34"/>
      <c r="C12" s="35"/>
      <c r="D12" s="36"/>
      <c r="E12" s="36"/>
      <c r="F12" s="36"/>
      <c r="G12" s="36"/>
      <c r="H12" s="36"/>
      <c r="I12" s="37"/>
      <c r="J12" s="38"/>
    </row>
    <row r="13" spans="1:34" ht="18" customHeight="1">
      <c r="A13" s="5"/>
      <c r="B13" s="31"/>
      <c r="C13" s="32"/>
      <c r="D13" s="11"/>
      <c r="E13" s="11"/>
      <c r="F13" s="11"/>
      <c r="G13" s="11"/>
      <c r="H13" s="11"/>
      <c r="I13" s="22"/>
      <c r="J13" s="33"/>
    </row>
    <row r="14" spans="1:34" ht="18" customHeight="1" thickBot="1">
      <c r="A14" s="5"/>
      <c r="B14" s="16"/>
      <c r="C14" s="13"/>
      <c r="D14" s="10"/>
      <c r="E14" s="10"/>
      <c r="F14" s="10"/>
      <c r="G14" s="10"/>
      <c r="H14" s="10"/>
      <c r="I14" s="21"/>
      <c r="J14" s="24"/>
    </row>
    <row r="15" spans="1:34" ht="18" customHeight="1" thickTop="1">
      <c r="A15" s="5"/>
      <c r="B15" s="73" t="s">
        <v>10</v>
      </c>
      <c r="C15" s="74" t="s">
        <v>0</v>
      </c>
      <c r="D15" s="74" t="s">
        <v>36</v>
      </c>
      <c r="E15" s="75" t="s">
        <v>37</v>
      </c>
      <c r="F15" s="87" t="s">
        <v>38</v>
      </c>
      <c r="G15" s="42" t="s">
        <v>15</v>
      </c>
      <c r="H15" s="45" t="s">
        <v>16</v>
      </c>
      <c r="I15" s="20"/>
      <c r="J15" s="38"/>
    </row>
    <row r="16" spans="1:34" ht="18" customHeight="1">
      <c r="A16" s="5"/>
      <c r="B16" s="76">
        <v>1</v>
      </c>
      <c r="C16" s="77" t="s">
        <v>11</v>
      </c>
      <c r="D16" s="78">
        <v>0</v>
      </c>
      <c r="E16" s="79">
        <v>0</v>
      </c>
      <c r="F16" s="88">
        <v>0</v>
      </c>
      <c r="G16" s="43">
        <v>6</v>
      </c>
      <c r="H16" s="97" t="s">
        <v>17</v>
      </c>
      <c r="I16" s="111"/>
      <c r="J16" s="108">
        <v>0</v>
      </c>
    </row>
    <row r="17" spans="1:26" ht="18" customHeight="1">
      <c r="A17" s="5"/>
      <c r="B17" s="50">
        <v>2</v>
      </c>
      <c r="C17" s="53" t="s">
        <v>12</v>
      </c>
      <c r="D17" s="60">
        <f ca="1">'Rekap 8477'!B15</f>
        <v>0</v>
      </c>
      <c r="E17" s="58">
        <f ca="1">'Rekap 8477'!C15</f>
        <v>0</v>
      </c>
      <c r="F17" s="63">
        <f ca="1">'Rekap 8477'!D15</f>
        <v>0</v>
      </c>
      <c r="G17" s="44">
        <v>7</v>
      </c>
      <c r="H17" s="98" t="s">
        <v>18</v>
      </c>
      <c r="I17" s="111"/>
      <c r="J17" s="109">
        <f ca="1">'SO 8477'!Z45</f>
        <v>0</v>
      </c>
    </row>
    <row r="18" spans="1:26" ht="18" customHeight="1">
      <c r="A18" s="5"/>
      <c r="B18" s="51">
        <v>3</v>
      </c>
      <c r="C18" s="54" t="s">
        <v>13</v>
      </c>
      <c r="D18" s="61">
        <v>0</v>
      </c>
      <c r="E18" s="59">
        <v>0</v>
      </c>
      <c r="F18" s="64">
        <v>0</v>
      </c>
      <c r="G18" s="44">
        <v>8</v>
      </c>
      <c r="H18" s="98" t="s">
        <v>19</v>
      </c>
      <c r="I18" s="111"/>
      <c r="J18" s="109">
        <v>0</v>
      </c>
    </row>
    <row r="19" spans="1:26" ht="18" customHeight="1">
      <c r="A19" s="5"/>
      <c r="B19" s="51">
        <v>4</v>
      </c>
      <c r="C19" s="55"/>
      <c r="D19" s="61"/>
      <c r="E19" s="59"/>
      <c r="F19" s="64"/>
      <c r="G19" s="44">
        <v>9</v>
      </c>
      <c r="H19" s="107"/>
      <c r="I19" s="111"/>
      <c r="J19" s="110"/>
    </row>
    <row r="20" spans="1:26" ht="18" customHeight="1" thickBot="1">
      <c r="A20" s="5"/>
      <c r="B20" s="51">
        <v>5</v>
      </c>
      <c r="C20" s="56" t="s">
        <v>14</v>
      </c>
      <c r="D20" s="62"/>
      <c r="E20" s="82"/>
      <c r="F20" s="89">
        <f>SUM(F16:F19)</f>
        <v>0</v>
      </c>
      <c r="G20" s="44">
        <v>10</v>
      </c>
      <c r="H20" s="98" t="s">
        <v>14</v>
      </c>
      <c r="I20" s="113"/>
      <c r="J20" s="81">
        <f>SUM(J16:J19)</f>
        <v>0</v>
      </c>
    </row>
    <row r="21" spans="1:26" ht="18" customHeight="1" thickTop="1">
      <c r="A21" s="5"/>
      <c r="B21" s="48" t="s">
        <v>26</v>
      </c>
      <c r="C21" s="52" t="s">
        <v>1</v>
      </c>
      <c r="D21" s="57"/>
      <c r="E21" s="12"/>
      <c r="F21" s="80"/>
      <c r="G21" s="48" t="s">
        <v>32</v>
      </c>
      <c r="H21" s="45" t="s">
        <v>1</v>
      </c>
      <c r="I21" s="22"/>
      <c r="J21" s="114"/>
    </row>
    <row r="22" spans="1:26" ht="18" customHeight="1">
      <c r="A22" s="5"/>
      <c r="B22" s="43">
        <v>11</v>
      </c>
      <c r="C22" s="46" t="s">
        <v>27</v>
      </c>
      <c r="D22" s="69"/>
      <c r="E22" s="71" t="s">
        <v>30</v>
      </c>
      <c r="F22" s="63">
        <f>((F16*U22*0)+(F17*V22*0)+(F18*W22*0))/100</f>
        <v>0</v>
      </c>
      <c r="G22" s="43">
        <v>16</v>
      </c>
      <c r="H22" s="97" t="s">
        <v>33</v>
      </c>
      <c r="I22" s="112" t="s">
        <v>30</v>
      </c>
      <c r="J22" s="10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5"/>
      <c r="B23" s="44">
        <v>12</v>
      </c>
      <c r="C23" s="47" t="s">
        <v>28</v>
      </c>
      <c r="D23" s="49"/>
      <c r="E23" s="71" t="s">
        <v>31</v>
      </c>
      <c r="F23" s="64">
        <f>((F16*U23*0)+(F17*V23*0)+(F18*W23*0))/100</f>
        <v>0</v>
      </c>
      <c r="G23" s="44">
        <v>17</v>
      </c>
      <c r="H23" s="98" t="s">
        <v>34</v>
      </c>
      <c r="I23" s="112" t="s">
        <v>30</v>
      </c>
      <c r="J23" s="10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5"/>
      <c r="B24" s="44">
        <v>13</v>
      </c>
      <c r="C24" s="47" t="s">
        <v>29</v>
      </c>
      <c r="D24" s="49"/>
      <c r="E24" s="71" t="s">
        <v>30</v>
      </c>
      <c r="F24" s="64">
        <f>((F16*U24*0)+(F17*V24*0)+(F18*W24*0))/100</f>
        <v>0</v>
      </c>
      <c r="G24" s="44">
        <v>18</v>
      </c>
      <c r="H24" s="98" t="s">
        <v>35</v>
      </c>
      <c r="I24" s="112" t="s">
        <v>31</v>
      </c>
      <c r="J24" s="109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5"/>
      <c r="B25" s="44">
        <v>14</v>
      </c>
      <c r="C25" s="13"/>
      <c r="D25" s="49"/>
      <c r="E25" s="72"/>
      <c r="F25" s="70"/>
      <c r="G25" s="44">
        <v>19</v>
      </c>
      <c r="H25" s="107"/>
      <c r="I25" s="111"/>
      <c r="J25" s="110"/>
    </row>
    <row r="26" spans="1:26" ht="18" customHeight="1" thickBot="1">
      <c r="A26" s="5"/>
      <c r="B26" s="44">
        <v>15</v>
      </c>
      <c r="C26" s="47"/>
      <c r="D26" s="49"/>
      <c r="E26" s="49"/>
      <c r="F26" s="90"/>
      <c r="G26" s="44">
        <v>20</v>
      </c>
      <c r="H26" s="98" t="s">
        <v>14</v>
      </c>
      <c r="I26" s="113"/>
      <c r="J26" s="81">
        <f>SUM(J22:J25)+SUM(F22:F25)</f>
        <v>0</v>
      </c>
    </row>
    <row r="27" spans="1:26" ht="18" customHeight="1" thickTop="1">
      <c r="A27" s="5"/>
      <c r="B27" s="83"/>
      <c r="C27" s="125" t="s">
        <v>41</v>
      </c>
      <c r="D27" s="118"/>
      <c r="E27" s="84"/>
      <c r="F27" s="23"/>
      <c r="G27" s="91" t="s">
        <v>20</v>
      </c>
      <c r="H27" s="86" t="s">
        <v>21</v>
      </c>
      <c r="I27" s="22"/>
      <c r="J27" s="25"/>
    </row>
    <row r="28" spans="1:26" ht="18" customHeight="1">
      <c r="A28" s="5"/>
      <c r="B28" s="19"/>
      <c r="C28" s="116"/>
      <c r="D28" s="119"/>
      <c r="E28" s="15"/>
      <c r="F28" s="5"/>
      <c r="G28" s="92">
        <v>21</v>
      </c>
      <c r="H28" s="96" t="s">
        <v>22</v>
      </c>
      <c r="I28" s="104"/>
      <c r="J28" s="100">
        <f>F20+J20+F26+J26</f>
        <v>0</v>
      </c>
    </row>
    <row r="29" spans="1:26" ht="18" customHeight="1">
      <c r="A29" s="5"/>
      <c r="B29" s="65"/>
      <c r="C29" s="117"/>
      <c r="D29" s="120"/>
      <c r="E29" s="15"/>
      <c r="F29" s="5"/>
      <c r="G29" s="43">
        <v>22</v>
      </c>
      <c r="H29" s="97" t="s">
        <v>23</v>
      </c>
      <c r="I29" s="105">
        <v>1700.97</v>
      </c>
      <c r="J29" s="101">
        <v>0</v>
      </c>
    </row>
    <row r="30" spans="1:26" ht="18" customHeight="1">
      <c r="A30" s="5"/>
      <c r="B30" s="16"/>
      <c r="C30" s="107"/>
      <c r="D30" s="111"/>
      <c r="E30" s="15"/>
      <c r="F30" s="5"/>
      <c r="G30" s="44">
        <v>23</v>
      </c>
      <c r="H30" s="98" t="s">
        <v>24</v>
      </c>
      <c r="I30" s="71">
        <v>0</v>
      </c>
      <c r="J30" s="102">
        <f>ROUND(((ROUND(I30,2)*0)/100),2)</f>
        <v>0</v>
      </c>
    </row>
    <row r="31" spans="1:26" ht="18" customHeight="1">
      <c r="A31" s="5"/>
      <c r="B31" s="17"/>
      <c r="C31" s="121"/>
      <c r="D31" s="122"/>
      <c r="E31" s="15"/>
      <c r="F31" s="5"/>
      <c r="G31" s="92">
        <v>24</v>
      </c>
      <c r="H31" s="96" t="s">
        <v>14</v>
      </c>
      <c r="I31" s="95"/>
      <c r="J31" s="115">
        <v>0</v>
      </c>
    </row>
    <row r="32" spans="1:26" ht="18" customHeight="1" thickBot="1">
      <c r="A32" s="5"/>
      <c r="B32" s="31"/>
      <c r="C32" s="99"/>
      <c r="D32" s="106"/>
      <c r="E32" s="66"/>
      <c r="F32" s="67"/>
      <c r="G32" s="43" t="s">
        <v>25</v>
      </c>
      <c r="H32" s="99"/>
      <c r="I32" s="106"/>
      <c r="J32" s="103"/>
    </row>
    <row r="33" spans="1:10" ht="18" customHeight="1" thickTop="1">
      <c r="A33" s="5"/>
      <c r="B33" s="83"/>
      <c r="C33" s="84"/>
      <c r="D33" s="123" t="s">
        <v>39</v>
      </c>
      <c r="E33" s="9"/>
      <c r="F33" s="85"/>
      <c r="G33" s="93">
        <v>26</v>
      </c>
      <c r="H33" s="124" t="s">
        <v>40</v>
      </c>
      <c r="I33" s="23"/>
      <c r="J33" s="94"/>
    </row>
    <row r="34" spans="1:10" ht="18" customHeight="1">
      <c r="A34" s="5"/>
      <c r="B34" s="18"/>
      <c r="C34" s="14"/>
      <c r="D34" s="8"/>
      <c r="E34" s="8"/>
      <c r="F34" s="8"/>
      <c r="G34" s="8"/>
      <c r="H34" s="8"/>
      <c r="I34" s="23"/>
      <c r="J34" s="26"/>
    </row>
    <row r="35" spans="1:10" ht="18" customHeight="1">
      <c r="A35" s="5"/>
      <c r="B35" s="19"/>
      <c r="C35" s="15"/>
      <c r="D35" s="3"/>
      <c r="E35" s="3"/>
      <c r="F35" s="3"/>
      <c r="G35" s="3"/>
      <c r="H35" s="3"/>
      <c r="I35" s="5"/>
      <c r="J35" s="27"/>
    </row>
    <row r="36" spans="1:10" ht="18" customHeight="1">
      <c r="A36" s="5"/>
      <c r="B36" s="19"/>
      <c r="C36" s="15"/>
      <c r="D36" s="3"/>
      <c r="E36" s="3"/>
      <c r="F36" s="3"/>
      <c r="G36" s="3"/>
      <c r="H36" s="3"/>
      <c r="I36" s="5"/>
      <c r="J36" s="27"/>
    </row>
    <row r="37" spans="1:10" ht="18" customHeight="1">
      <c r="A37" s="5"/>
      <c r="B37" s="19"/>
      <c r="C37" s="15"/>
      <c r="D37" s="3"/>
      <c r="E37" s="3"/>
      <c r="F37" s="3"/>
      <c r="G37" s="3"/>
      <c r="H37" s="3"/>
      <c r="I37" s="5"/>
      <c r="J37" s="27"/>
    </row>
    <row r="38" spans="1:10" ht="18" customHeight="1">
      <c r="A38" s="5"/>
      <c r="B38" s="19"/>
      <c r="C38" s="15"/>
      <c r="D38" s="3"/>
      <c r="E38" s="3"/>
      <c r="F38" s="3"/>
      <c r="G38" s="3"/>
      <c r="H38" s="3"/>
      <c r="I38" s="5"/>
      <c r="J38" s="27"/>
    </row>
    <row r="39" spans="1:10" ht="18" customHeight="1">
      <c r="A39" s="5"/>
      <c r="B39" s="19"/>
      <c r="C39" s="15"/>
      <c r="D39" s="3"/>
      <c r="E39" s="3"/>
      <c r="F39" s="3"/>
      <c r="G39" s="3"/>
      <c r="H39" s="3"/>
      <c r="I39" s="5"/>
      <c r="J39" s="27"/>
    </row>
    <row r="40" spans="1:10" ht="18" customHeight="1" thickBot="1">
      <c r="A40" s="5"/>
      <c r="B40" s="65"/>
      <c r="C40" s="66"/>
      <c r="D40" s="6"/>
      <c r="E40" s="6"/>
      <c r="F40" s="6"/>
      <c r="G40" s="6"/>
      <c r="H40" s="6"/>
      <c r="I40" s="67"/>
      <c r="J40" s="68"/>
    </row>
    <row r="41" spans="1:10" ht="15.75" thickTop="1">
      <c r="A41" s="5"/>
      <c r="B41" s="9"/>
      <c r="C41" s="9"/>
      <c r="D41" s="9"/>
      <c r="E41" s="9"/>
      <c r="F41" s="9"/>
      <c r="G41" s="9"/>
      <c r="H41" s="9"/>
      <c r="I41" s="9"/>
      <c r="J41" s="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91"/>
  <sheetViews>
    <sheetView workbookViewId="0">
      <selection activeCell="A2" sqref="A2:F18"/>
    </sheetView>
  </sheetViews>
  <sheetFormatPr defaultRowHeight="1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>
      <c r="A1" s="4" t="s">
        <v>117</v>
      </c>
      <c r="B1" s="3"/>
      <c r="C1" s="3"/>
      <c r="D1" s="4" t="s">
        <v>6</v>
      </c>
      <c r="E1" s="3"/>
      <c r="F1" s="126"/>
      <c r="W1">
        <v>30.126000000000001</v>
      </c>
    </row>
    <row r="2" spans="1:26">
      <c r="A2" s="4" t="s">
        <v>79</v>
      </c>
      <c r="B2" s="3"/>
      <c r="C2" s="3"/>
      <c r="D2" s="4" t="s">
        <v>4</v>
      </c>
      <c r="E2" s="3"/>
      <c r="F2" s="126"/>
    </row>
    <row r="3" spans="1:26">
      <c r="A3" s="4" t="s">
        <v>80</v>
      </c>
      <c r="B3" s="3"/>
      <c r="C3" s="3"/>
      <c r="D3" s="4" t="s">
        <v>112</v>
      </c>
      <c r="E3" s="3"/>
      <c r="F3" s="126"/>
    </row>
    <row r="4" spans="1:26">
      <c r="A4" s="4" t="s">
        <v>116</v>
      </c>
      <c r="B4" s="3"/>
      <c r="C4" s="3"/>
      <c r="D4" s="3"/>
      <c r="E4" s="3"/>
      <c r="F4" s="126"/>
    </row>
    <row r="5" spans="1:26">
      <c r="A5" s="4" t="s">
        <v>113</v>
      </c>
      <c r="B5" s="3"/>
      <c r="C5" s="3"/>
      <c r="D5" s="3"/>
      <c r="E5" s="3"/>
      <c r="F5" s="126"/>
    </row>
    <row r="6" spans="1:26">
      <c r="A6" s="3"/>
      <c r="B6" s="3"/>
      <c r="C6" s="3"/>
      <c r="D6" s="3"/>
      <c r="E6" s="3"/>
      <c r="F6" s="126"/>
    </row>
    <row r="7" spans="1:26">
      <c r="A7" s="126"/>
      <c r="B7" s="126"/>
      <c r="C7" s="126"/>
      <c r="D7" s="126"/>
      <c r="E7" s="126"/>
      <c r="F7" s="126"/>
    </row>
    <row r="8" spans="1:26">
      <c r="A8" s="127" t="s">
        <v>45</v>
      </c>
      <c r="B8" s="126"/>
      <c r="C8" s="126"/>
      <c r="D8" s="126"/>
      <c r="E8" s="126"/>
      <c r="F8" s="126"/>
    </row>
    <row r="9" spans="1:26" s="160" customFormat="1">
      <c r="A9" s="159" t="s">
        <v>42</v>
      </c>
      <c r="B9" s="159" t="s">
        <v>36</v>
      </c>
      <c r="C9" s="159" t="s">
        <v>37</v>
      </c>
      <c r="D9" s="159" t="s">
        <v>14</v>
      </c>
      <c r="E9" s="159" t="s">
        <v>43</v>
      </c>
      <c r="F9" s="159" t="s">
        <v>44</v>
      </c>
    </row>
    <row r="10" spans="1:26">
      <c r="A10" s="1"/>
      <c r="B10" s="129"/>
      <c r="C10" s="129"/>
      <c r="D10" s="129"/>
      <c r="E10" s="128"/>
      <c r="F10" s="128"/>
    </row>
    <row r="11" spans="1:26">
      <c r="A11" s="2" t="s">
        <v>46</v>
      </c>
      <c r="B11" s="134"/>
      <c r="C11" s="132"/>
      <c r="D11" s="132"/>
      <c r="E11" s="133"/>
      <c r="F11" s="133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pans="1:26">
      <c r="A12" s="131" t="s">
        <v>47</v>
      </c>
      <c r="B12" s="132">
        <f ca="1">'SO 8477'!L28</f>
        <v>0</v>
      </c>
      <c r="C12" s="132">
        <f ca="1">'SO 8477'!M28</f>
        <v>0</v>
      </c>
      <c r="D12" s="132">
        <f ca="1">'SO 8477'!I28</f>
        <v>0</v>
      </c>
      <c r="E12" s="133">
        <f ca="1">'SO 8477'!P28</f>
        <v>0.28000000000000003</v>
      </c>
      <c r="F12" s="133">
        <f ca="1">'SO 8477'!S28</f>
        <v>0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>
      <c r="A13" s="131" t="s">
        <v>48</v>
      </c>
      <c r="B13" s="132">
        <f ca="1">'SO 8477'!L34</f>
        <v>0</v>
      </c>
      <c r="C13" s="132">
        <f ca="1">'SO 8477'!M34</f>
        <v>0</v>
      </c>
      <c r="D13" s="132">
        <f ca="1">'SO 8477'!I34</f>
        <v>0</v>
      </c>
      <c r="E13" s="133">
        <f ca="1">'SO 8477'!P34</f>
        <v>0.01</v>
      </c>
      <c r="F13" s="133">
        <f ca="1">'SO 8477'!S34</f>
        <v>0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>
      <c r="A14" s="131" t="s">
        <v>49</v>
      </c>
      <c r="B14" s="132">
        <f ca="1">'SO 8477'!L39</f>
        <v>0</v>
      </c>
      <c r="C14" s="132">
        <f ca="1">'SO 8477'!M39</f>
        <v>0</v>
      </c>
      <c r="D14" s="132">
        <f ca="1">'SO 8477'!I39</f>
        <v>0</v>
      </c>
      <c r="E14" s="133">
        <f ca="1">'SO 8477'!P39</f>
        <v>0</v>
      </c>
      <c r="F14" s="133">
        <f ca="1">'SO 8477'!S39</f>
        <v>0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>
      <c r="A15" s="2" t="s">
        <v>46</v>
      </c>
      <c r="B15" s="134">
        <f ca="1">'SO 8477'!L41</f>
        <v>0</v>
      </c>
      <c r="C15" s="134">
        <f ca="1">'SO 8477'!M41</f>
        <v>0</v>
      </c>
      <c r="D15" s="134">
        <f ca="1">'SO 8477'!I41</f>
        <v>0</v>
      </c>
      <c r="E15" s="135">
        <f ca="1">'SO 8477'!P41</f>
        <v>0.3</v>
      </c>
      <c r="F15" s="135">
        <f ca="1">'SO 8477'!S41</f>
        <v>0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>
      <c r="A16" s="1"/>
      <c r="B16" s="129"/>
      <c r="C16" s="129"/>
      <c r="D16" s="129"/>
      <c r="E16" s="128"/>
      <c r="F16" s="128"/>
    </row>
    <row r="17" spans="1:26">
      <c r="A17" s="1"/>
      <c r="B17" s="129"/>
      <c r="C17" s="129"/>
      <c r="D17" s="129"/>
      <c r="E17" s="128"/>
      <c r="F17" s="128"/>
    </row>
    <row r="18" spans="1:26">
      <c r="A18" s="2" t="s">
        <v>51</v>
      </c>
      <c r="B18" s="134">
        <f ca="1">'SO 8477'!L45</f>
        <v>0</v>
      </c>
      <c r="C18" s="134">
        <f ca="1">'SO 8477'!M45</f>
        <v>0</v>
      </c>
      <c r="D18" s="134">
        <f ca="1">'SO 8477'!I45</f>
        <v>0</v>
      </c>
      <c r="E18" s="135">
        <f ca="1">'SO 8477'!P45</f>
        <v>0.3</v>
      </c>
      <c r="F18" s="135">
        <f ca="1">'SO 8477'!S45</f>
        <v>0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>
      <c r="A19" s="1"/>
      <c r="B19" s="129"/>
      <c r="C19" s="129"/>
      <c r="D19" s="129"/>
      <c r="E19" s="128"/>
      <c r="F19" s="128"/>
    </row>
    <row r="20" spans="1:26">
      <c r="A20" s="1"/>
      <c r="B20" s="129"/>
      <c r="C20" s="129"/>
      <c r="D20" s="129"/>
      <c r="E20" s="128"/>
      <c r="F20" s="128"/>
    </row>
    <row r="21" spans="1:26">
      <c r="A21" s="1"/>
      <c r="B21" s="129"/>
      <c r="C21" s="129"/>
      <c r="D21" s="129"/>
      <c r="E21" s="128"/>
      <c r="F21" s="128"/>
    </row>
    <row r="22" spans="1:26">
      <c r="A22" s="1"/>
      <c r="B22" s="129"/>
      <c r="C22" s="129"/>
      <c r="D22" s="129"/>
      <c r="E22" s="128"/>
      <c r="F22" s="128"/>
    </row>
    <row r="23" spans="1:26">
      <c r="A23" s="1"/>
      <c r="B23" s="129"/>
      <c r="C23" s="129"/>
      <c r="D23" s="129"/>
      <c r="E23" s="128"/>
      <c r="F23" s="128"/>
    </row>
    <row r="24" spans="1:26">
      <c r="A24" s="1"/>
      <c r="B24" s="129"/>
      <c r="C24" s="129"/>
      <c r="D24" s="129"/>
      <c r="E24" s="128"/>
      <c r="F24" s="128"/>
    </row>
    <row r="25" spans="1:26">
      <c r="A25" s="1"/>
      <c r="B25" s="129"/>
      <c r="C25" s="129"/>
      <c r="D25" s="129"/>
      <c r="E25" s="128"/>
      <c r="F25" s="128"/>
    </row>
    <row r="26" spans="1:26">
      <c r="A26" s="1"/>
      <c r="B26" s="129"/>
      <c r="C26" s="129"/>
      <c r="D26" s="129"/>
      <c r="E26" s="128"/>
      <c r="F26" s="128"/>
    </row>
    <row r="27" spans="1:26">
      <c r="A27" s="1"/>
      <c r="B27" s="129"/>
      <c r="C27" s="129"/>
      <c r="D27" s="129"/>
      <c r="E27" s="128"/>
      <c r="F27" s="128"/>
    </row>
    <row r="28" spans="1:26">
      <c r="A28" s="1"/>
      <c r="B28" s="129"/>
      <c r="C28" s="129"/>
      <c r="D28" s="129"/>
      <c r="E28" s="128"/>
      <c r="F28" s="128"/>
    </row>
    <row r="29" spans="1:26">
      <c r="A29" s="1"/>
      <c r="B29" s="129"/>
      <c r="C29" s="129"/>
      <c r="D29" s="129"/>
      <c r="E29" s="128"/>
      <c r="F29" s="128"/>
    </row>
    <row r="30" spans="1:26">
      <c r="A30" s="1"/>
      <c r="B30" s="129"/>
      <c r="C30" s="129"/>
      <c r="D30" s="129"/>
      <c r="E30" s="128"/>
      <c r="F30" s="128"/>
    </row>
    <row r="31" spans="1:26">
      <c r="A31" s="1"/>
      <c r="B31" s="129"/>
      <c r="C31" s="129"/>
      <c r="D31" s="129"/>
      <c r="E31" s="128"/>
      <c r="F31" s="128"/>
    </row>
    <row r="32" spans="1:26">
      <c r="A32" s="1"/>
      <c r="B32" s="129"/>
      <c r="C32" s="129"/>
      <c r="D32" s="129"/>
      <c r="E32" s="128"/>
      <c r="F32" s="128"/>
    </row>
    <row r="33" spans="1:6">
      <c r="A33" s="1"/>
      <c r="B33" s="129"/>
      <c r="C33" s="129"/>
      <c r="D33" s="129"/>
      <c r="E33" s="128"/>
      <c r="F33" s="128"/>
    </row>
    <row r="34" spans="1:6">
      <c r="A34" s="1"/>
      <c r="B34" s="129"/>
      <c r="C34" s="129"/>
      <c r="D34" s="129"/>
      <c r="E34" s="128"/>
      <c r="F34" s="128"/>
    </row>
    <row r="35" spans="1:6">
      <c r="A35" s="1"/>
      <c r="B35" s="129"/>
      <c r="C35" s="129"/>
      <c r="D35" s="129"/>
      <c r="E35" s="128"/>
      <c r="F35" s="128"/>
    </row>
    <row r="36" spans="1:6">
      <c r="A36" s="1"/>
      <c r="B36" s="129"/>
      <c r="C36" s="129"/>
      <c r="D36" s="129"/>
      <c r="E36" s="128"/>
      <c r="F36" s="128"/>
    </row>
    <row r="37" spans="1:6">
      <c r="A37" s="1"/>
      <c r="B37" s="129"/>
      <c r="C37" s="129"/>
      <c r="D37" s="129"/>
      <c r="E37" s="128"/>
      <c r="F37" s="128"/>
    </row>
    <row r="38" spans="1:6">
      <c r="A38" s="1"/>
      <c r="B38" s="129"/>
      <c r="C38" s="129"/>
      <c r="D38" s="129"/>
      <c r="E38" s="128"/>
      <c r="F38" s="128"/>
    </row>
    <row r="39" spans="1:6">
      <c r="A39" s="1"/>
      <c r="B39" s="129"/>
      <c r="C39" s="129"/>
      <c r="D39" s="129"/>
      <c r="E39" s="128"/>
      <c r="F39" s="128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</sheetData>
  <phoneticPr fontId="0" type="noConversion"/>
  <printOptions horizontalCentere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47"/>
  <sheetViews>
    <sheetView topLeftCell="B1" zoomScale="130" zoomScaleNormal="130" workbookViewId="0">
      <pane ySplit="8" topLeftCell="A9" activePane="bottomLeft" state="frozen"/>
      <selection pane="bottomLeft" activeCell="I28" sqref="I28"/>
    </sheetView>
  </sheetViews>
  <sheetFormatPr defaultRowHeight="15"/>
  <cols>
    <col min="1" max="1" width="4.7109375" hidden="1" customWidth="1"/>
    <col min="2" max="2" width="6.7109375" customWidth="1"/>
    <col min="3" max="3" width="10.7109375" customWidth="1"/>
    <col min="4" max="4" width="50.85546875" customWidth="1"/>
    <col min="5" max="5" width="5.7109375" customWidth="1"/>
    <col min="6" max="6" width="9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11.140625" customWidth="1"/>
    <col min="17" max="18" width="0" hidden="1" customWidth="1"/>
    <col min="19" max="19" width="7.7109375" customWidth="1"/>
    <col min="20" max="26" width="0" hidden="1" customWidth="1"/>
  </cols>
  <sheetData>
    <row r="1" spans="1:26">
      <c r="A1" s="3"/>
      <c r="B1" s="4" t="s">
        <v>117</v>
      </c>
      <c r="C1" s="3"/>
      <c r="D1" s="3"/>
      <c r="E1" s="4" t="s">
        <v>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>
      <c r="A2" s="3"/>
      <c r="B2" s="4" t="s">
        <v>79</v>
      </c>
      <c r="C2" s="3"/>
      <c r="D2" s="3"/>
      <c r="E2" s="4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>
      <c r="A3" s="3"/>
      <c r="B3" s="4" t="s">
        <v>80</v>
      </c>
      <c r="C3" s="3"/>
      <c r="D3" s="3"/>
      <c r="E3" s="4" t="s">
        <v>112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>
      <c r="A4" s="3"/>
      <c r="B4" s="4" t="s">
        <v>116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>
      <c r="A5" s="3"/>
      <c r="B5" s="4" t="s">
        <v>113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>
      <c r="A7" s="6"/>
      <c r="B7" s="7" t="s">
        <v>45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S7" s="6"/>
    </row>
    <row r="8" spans="1:26" s="153" customFormat="1" ht="15.75">
      <c r="A8" s="151" t="s">
        <v>52</v>
      </c>
      <c r="B8" s="151" t="s">
        <v>53</v>
      </c>
      <c r="C8" s="151" t="s">
        <v>54</v>
      </c>
      <c r="D8" s="151" t="s">
        <v>55</v>
      </c>
      <c r="E8" s="151" t="s">
        <v>56</v>
      </c>
      <c r="F8" s="151" t="s">
        <v>57</v>
      </c>
      <c r="G8" s="151" t="s">
        <v>58</v>
      </c>
      <c r="H8" s="151" t="s">
        <v>37</v>
      </c>
      <c r="I8" s="151" t="s">
        <v>59</v>
      </c>
      <c r="J8" s="151"/>
      <c r="K8" s="151"/>
      <c r="L8" s="151"/>
      <c r="M8" s="151"/>
      <c r="N8" s="151"/>
      <c r="O8" s="151"/>
      <c r="P8" s="151" t="s">
        <v>60</v>
      </c>
      <c r="Q8" s="152"/>
      <c r="R8" s="152"/>
      <c r="S8" s="151" t="s">
        <v>61</v>
      </c>
      <c r="T8" s="152"/>
      <c r="U8" s="152"/>
      <c r="V8" s="152"/>
      <c r="W8" s="152"/>
      <c r="X8" s="152"/>
      <c r="Y8" s="152"/>
      <c r="Z8" s="152"/>
    </row>
    <row r="9" spans="1:26">
      <c r="A9" s="131"/>
      <c r="B9" s="131"/>
      <c r="C9" s="131"/>
      <c r="D9" s="2" t="s">
        <v>46</v>
      </c>
      <c r="E9" s="131"/>
      <c r="F9" s="137"/>
      <c r="G9" s="132"/>
      <c r="H9" s="132"/>
      <c r="I9" s="132"/>
      <c r="J9" s="131"/>
      <c r="K9" s="131"/>
      <c r="L9" s="131"/>
      <c r="M9" s="131"/>
      <c r="N9" s="131"/>
      <c r="O9" s="131"/>
      <c r="P9" s="131"/>
      <c r="Q9" s="130"/>
      <c r="R9" s="130"/>
      <c r="S9" s="131"/>
      <c r="T9" s="130"/>
      <c r="U9" s="130"/>
      <c r="V9" s="130"/>
      <c r="W9" s="130"/>
      <c r="X9" s="130"/>
      <c r="Y9" s="130"/>
      <c r="Z9" s="130"/>
    </row>
    <row r="10" spans="1:26">
      <c r="A10" s="131"/>
      <c r="B10" s="131"/>
      <c r="C10" s="131"/>
      <c r="D10" s="131" t="s">
        <v>47</v>
      </c>
      <c r="E10" s="131"/>
      <c r="F10" s="137"/>
      <c r="G10" s="132"/>
      <c r="H10" s="132"/>
      <c r="I10" s="132"/>
      <c r="J10" s="131"/>
      <c r="K10" s="131"/>
      <c r="L10" s="131"/>
      <c r="M10" s="131"/>
      <c r="N10" s="131"/>
      <c r="O10" s="131"/>
      <c r="P10" s="131"/>
      <c r="Q10" s="130"/>
      <c r="R10" s="130"/>
      <c r="S10" s="131"/>
      <c r="T10" s="130"/>
      <c r="U10" s="130"/>
      <c r="V10" s="130"/>
      <c r="W10" s="130"/>
      <c r="X10" s="130"/>
      <c r="Y10" s="130"/>
      <c r="Z10" s="130"/>
    </row>
    <row r="11" spans="1:26">
      <c r="A11" s="131"/>
      <c r="B11" s="131"/>
      <c r="C11" s="131"/>
      <c r="D11" s="131"/>
      <c r="E11" s="131"/>
      <c r="F11" s="137"/>
      <c r="G11" s="132"/>
      <c r="H11" s="132"/>
      <c r="I11" s="132"/>
      <c r="J11" s="131"/>
      <c r="K11" s="131"/>
      <c r="L11" s="131"/>
      <c r="M11" s="131"/>
      <c r="N11" s="131"/>
      <c r="O11" s="131"/>
      <c r="P11" s="131"/>
      <c r="Q11" s="130"/>
      <c r="R11" s="130"/>
      <c r="S11" s="131"/>
      <c r="T11" s="130"/>
      <c r="U11" s="130"/>
      <c r="V11" s="130"/>
      <c r="W11" s="130"/>
      <c r="X11" s="130"/>
      <c r="Y11" s="130"/>
      <c r="Z11" s="130"/>
    </row>
    <row r="12" spans="1:26" ht="23.25">
      <c r="A12" s="131"/>
      <c r="B12" s="138" t="s">
        <v>63</v>
      </c>
      <c r="C12" s="142" t="s">
        <v>100</v>
      </c>
      <c r="D12" s="138" t="s">
        <v>101</v>
      </c>
      <c r="E12" s="138" t="s">
        <v>62</v>
      </c>
      <c r="F12" s="139">
        <v>6</v>
      </c>
      <c r="G12" s="140"/>
      <c r="H12" s="140"/>
      <c r="I12" s="140">
        <f t="shared" ref="I12:I17" si="0">ROUND(F12*(G12+H12),2)</f>
        <v>0</v>
      </c>
      <c r="J12" s="138">
        <f>ROUND(F12*(N12),2)</f>
        <v>52.02</v>
      </c>
      <c r="K12" s="1">
        <f t="shared" ref="K12:K18" si="1">ROUND(F12*(O12),2)</f>
        <v>0</v>
      </c>
      <c r="L12" s="1">
        <f t="shared" ref="L12:L17" si="2">ROUND(F12*(G12+H12),2)</f>
        <v>0</v>
      </c>
      <c r="M12" s="1"/>
      <c r="N12" s="1">
        <v>8.67</v>
      </c>
      <c r="O12" s="1"/>
      <c r="P12" s="137">
        <f>ROUND(F12*(R12),3)</f>
        <v>3.1E-2</v>
      </c>
      <c r="Q12" s="143"/>
      <c r="R12" s="143">
        <v>5.11E-3</v>
      </c>
      <c r="S12" s="137">
        <f>ROUND(F12*(X12),3)</f>
        <v>0</v>
      </c>
      <c r="T12" s="130"/>
      <c r="U12" s="130"/>
      <c r="V12" s="130"/>
      <c r="W12" s="130"/>
      <c r="X12" s="130"/>
      <c r="Y12" s="130"/>
      <c r="Z12" s="130"/>
    </row>
    <row r="13" spans="1:26" ht="23.25">
      <c r="A13" s="131"/>
      <c r="B13" s="138" t="s">
        <v>63</v>
      </c>
      <c r="C13" s="142" t="s">
        <v>102</v>
      </c>
      <c r="D13" s="138" t="s">
        <v>103</v>
      </c>
      <c r="E13" s="138" t="s">
        <v>62</v>
      </c>
      <c r="F13" s="139">
        <v>6</v>
      </c>
      <c r="G13" s="140"/>
      <c r="H13" s="140"/>
      <c r="I13" s="140">
        <f t="shared" si="0"/>
        <v>0</v>
      </c>
      <c r="J13" s="138">
        <f>ROUND(F13*(N13),2)</f>
        <v>55.68</v>
      </c>
      <c r="K13" s="1">
        <f t="shared" si="1"/>
        <v>0</v>
      </c>
      <c r="L13" s="1">
        <f t="shared" si="2"/>
        <v>0</v>
      </c>
      <c r="M13" s="1"/>
      <c r="N13" s="1">
        <v>9.2799999999999994</v>
      </c>
      <c r="O13" s="1"/>
      <c r="P13" s="137">
        <f>ROUND(F13*(R13),3)</f>
        <v>8.5999999999999993E-2</v>
      </c>
      <c r="Q13" s="143"/>
      <c r="R13" s="143">
        <v>1.44E-2</v>
      </c>
      <c r="S13" s="137">
        <f>ROUND(F13*(X13),3)</f>
        <v>0</v>
      </c>
      <c r="T13" s="130"/>
      <c r="U13" s="130"/>
      <c r="V13" s="130"/>
      <c r="W13" s="130"/>
      <c r="X13" s="130"/>
      <c r="Y13" s="130"/>
      <c r="Z13" s="130"/>
    </row>
    <row r="14" spans="1:26" ht="24.95" customHeight="1">
      <c r="A14" s="141"/>
      <c r="B14" s="138" t="s">
        <v>63</v>
      </c>
      <c r="C14" s="142" t="s">
        <v>83</v>
      </c>
      <c r="D14" s="138" t="s">
        <v>84</v>
      </c>
      <c r="E14" s="149" t="s">
        <v>62</v>
      </c>
      <c r="F14" s="139">
        <v>2</v>
      </c>
      <c r="G14" s="140"/>
      <c r="H14" s="140"/>
      <c r="I14" s="140">
        <f t="shared" si="0"/>
        <v>0</v>
      </c>
      <c r="J14" s="138">
        <f>ROUND(F14*(N14),2)</f>
        <v>18.559999999999999</v>
      </c>
      <c r="K14" s="1">
        <f t="shared" si="1"/>
        <v>0</v>
      </c>
      <c r="L14" s="1">
        <f t="shared" si="2"/>
        <v>0</v>
      </c>
      <c r="M14" s="1"/>
      <c r="N14" s="1">
        <v>9.2799999999999994</v>
      </c>
      <c r="O14" s="1"/>
      <c r="P14" s="137">
        <f>ROUND(F14*(R14),3)</f>
        <v>2.9000000000000001E-2</v>
      </c>
      <c r="Q14" s="143"/>
      <c r="R14" s="143">
        <v>1.44E-2</v>
      </c>
      <c r="S14" s="137">
        <f t="shared" ref="S14:S19" si="3">ROUND(F14*(X14),3)</f>
        <v>0</v>
      </c>
      <c r="X14">
        <v>0</v>
      </c>
      <c r="Z14">
        <v>0</v>
      </c>
    </row>
    <row r="15" spans="1:26" ht="24.95" customHeight="1">
      <c r="A15" s="141"/>
      <c r="B15" s="138" t="s">
        <v>63</v>
      </c>
      <c r="C15" s="142" t="s">
        <v>95</v>
      </c>
      <c r="D15" s="138" t="s">
        <v>96</v>
      </c>
      <c r="E15" s="149" t="s">
        <v>62</v>
      </c>
      <c r="F15" s="139">
        <v>4</v>
      </c>
      <c r="G15" s="140"/>
      <c r="H15" s="140"/>
      <c r="I15" s="140">
        <f t="shared" si="0"/>
        <v>0</v>
      </c>
      <c r="J15" s="138">
        <f>ROUND(F15*(N15),2)</f>
        <v>37.119999999999997</v>
      </c>
      <c r="K15" s="1">
        <f t="shared" si="1"/>
        <v>0</v>
      </c>
      <c r="L15" s="1">
        <f t="shared" si="2"/>
        <v>0</v>
      </c>
      <c r="M15" s="1"/>
      <c r="N15" s="1">
        <v>9.2799999999999994</v>
      </c>
      <c r="O15" s="1"/>
      <c r="P15" s="137">
        <f>ROUND(F15*(R15),3)</f>
        <v>5.8000000000000003E-2</v>
      </c>
      <c r="Q15" s="143"/>
      <c r="R15" s="143">
        <v>1.44E-2</v>
      </c>
      <c r="S15" s="137">
        <f t="shared" si="3"/>
        <v>0</v>
      </c>
    </row>
    <row r="16" spans="1:26" ht="24.95" customHeight="1">
      <c r="A16" s="141"/>
      <c r="B16" s="138" t="s">
        <v>63</v>
      </c>
      <c r="C16" s="142" t="s">
        <v>98</v>
      </c>
      <c r="D16" s="138" t="s">
        <v>99</v>
      </c>
      <c r="E16" s="149" t="s">
        <v>64</v>
      </c>
      <c r="F16" s="139">
        <v>2</v>
      </c>
      <c r="G16" s="140"/>
      <c r="H16" s="140"/>
      <c r="I16" s="140">
        <f t="shared" si="0"/>
        <v>0</v>
      </c>
      <c r="J16" s="138">
        <f>ROUND(F16*(N16),2)</f>
        <v>120.72</v>
      </c>
      <c r="K16" s="1">
        <f t="shared" si="1"/>
        <v>0</v>
      </c>
      <c r="L16" s="1">
        <f t="shared" si="2"/>
        <v>0</v>
      </c>
      <c r="M16" s="1"/>
      <c r="N16" s="1">
        <v>60.36</v>
      </c>
      <c r="O16" s="1"/>
      <c r="P16" s="137">
        <v>0</v>
      </c>
      <c r="Q16" s="143"/>
      <c r="R16" s="143">
        <v>9.3399999999999993E-3</v>
      </c>
      <c r="S16" s="137">
        <f t="shared" si="3"/>
        <v>0</v>
      </c>
      <c r="X16">
        <v>0</v>
      </c>
      <c r="Z16">
        <v>0</v>
      </c>
    </row>
    <row r="17" spans="1:46" ht="24.95" customHeight="1">
      <c r="A17" s="141"/>
      <c r="B17" s="130" t="s">
        <v>89</v>
      </c>
      <c r="C17" s="130">
        <v>723190901</v>
      </c>
      <c r="D17" s="138" t="s">
        <v>90</v>
      </c>
      <c r="E17" s="138" t="s">
        <v>69</v>
      </c>
      <c r="F17" s="139">
        <v>1</v>
      </c>
      <c r="G17" s="148"/>
      <c r="H17" s="148"/>
      <c r="I17" s="148">
        <f t="shared" si="0"/>
        <v>0</v>
      </c>
      <c r="J17" s="138"/>
      <c r="K17" s="1">
        <f t="shared" si="1"/>
        <v>0</v>
      </c>
      <c r="L17" s="1">
        <f t="shared" si="2"/>
        <v>0</v>
      </c>
      <c r="M17" s="1"/>
      <c r="N17" s="1"/>
      <c r="O17" s="1"/>
      <c r="P17" s="137">
        <v>0</v>
      </c>
      <c r="Q17" s="143"/>
      <c r="R17" s="143">
        <v>9.3399999999999993E-3</v>
      </c>
      <c r="S17" s="137">
        <f t="shared" si="3"/>
        <v>0</v>
      </c>
      <c r="AC17" s="148"/>
    </row>
    <row r="18" spans="1:46" ht="24.95" customHeight="1">
      <c r="A18" s="141"/>
      <c r="B18" s="130" t="s">
        <v>89</v>
      </c>
      <c r="C18" s="130">
        <v>723190907</v>
      </c>
      <c r="D18" s="138" t="s">
        <v>91</v>
      </c>
      <c r="E18" s="138" t="s">
        <v>69</v>
      </c>
      <c r="F18" s="139">
        <v>1</v>
      </c>
      <c r="G18" s="148"/>
      <c r="H18" s="148"/>
      <c r="I18" s="148">
        <f t="shared" ref="I18:I24" si="4">ROUND(F18*(G18+H18),2)</f>
        <v>0</v>
      </c>
      <c r="J18" s="138"/>
      <c r="K18" s="1">
        <f t="shared" si="1"/>
        <v>0</v>
      </c>
      <c r="L18" s="1">
        <f t="shared" ref="L18:L23" si="5">ROUND(F18*(G18+H18),2)</f>
        <v>0</v>
      </c>
      <c r="M18" s="1"/>
      <c r="N18" s="1"/>
      <c r="O18" s="1"/>
      <c r="P18" s="137">
        <v>0</v>
      </c>
      <c r="Q18" s="143"/>
      <c r="R18" s="143">
        <v>9.3399999999999993E-3</v>
      </c>
      <c r="S18" s="137">
        <f t="shared" si="3"/>
        <v>0</v>
      </c>
      <c r="AC18" s="148"/>
    </row>
    <row r="19" spans="1:46" ht="24.95" customHeight="1">
      <c r="A19" s="141"/>
      <c r="B19" s="130" t="s">
        <v>89</v>
      </c>
      <c r="C19" s="130">
        <v>723190909</v>
      </c>
      <c r="D19" s="138" t="s">
        <v>92</v>
      </c>
      <c r="E19" s="138" t="s">
        <v>69</v>
      </c>
      <c r="F19" s="139">
        <v>1</v>
      </c>
      <c r="G19" s="148"/>
      <c r="H19" s="148"/>
      <c r="I19" s="148">
        <f t="shared" si="4"/>
        <v>0</v>
      </c>
      <c r="J19" s="138"/>
      <c r="K19" s="1"/>
      <c r="L19" s="1">
        <f t="shared" si="5"/>
        <v>0</v>
      </c>
      <c r="M19" s="1"/>
      <c r="N19" s="1"/>
      <c r="O19" s="1"/>
      <c r="P19" s="137">
        <v>0</v>
      </c>
      <c r="Q19" s="143"/>
      <c r="R19" s="143">
        <v>9.3399999999999993E-3</v>
      </c>
      <c r="S19" s="137">
        <f t="shared" si="3"/>
        <v>0</v>
      </c>
      <c r="AC19" s="148"/>
    </row>
    <row r="20" spans="1:46" ht="24.95" customHeight="1">
      <c r="A20" s="141"/>
      <c r="B20" s="154" t="s">
        <v>63</v>
      </c>
      <c r="C20" s="155">
        <v>723231112</v>
      </c>
      <c r="D20" s="154" t="s">
        <v>106</v>
      </c>
      <c r="E20" s="154" t="s">
        <v>105</v>
      </c>
      <c r="F20" s="156">
        <v>5</v>
      </c>
      <c r="G20" s="157"/>
      <c r="H20" s="158">
        <v>243.11</v>
      </c>
      <c r="I20" s="148">
        <v>0</v>
      </c>
      <c r="J20" s="138"/>
      <c r="K20" s="1"/>
      <c r="L20" s="1"/>
      <c r="M20" s="1"/>
      <c r="N20" s="1"/>
      <c r="O20" s="1"/>
      <c r="P20" s="137">
        <v>2E-3</v>
      </c>
      <c r="Q20" s="143"/>
      <c r="R20" s="143"/>
      <c r="S20" s="137">
        <v>0</v>
      </c>
      <c r="AC20" s="148"/>
    </row>
    <row r="21" spans="1:46" ht="24.95" customHeight="1">
      <c r="A21" s="141"/>
      <c r="B21" s="154" t="s">
        <v>63</v>
      </c>
      <c r="C21" s="155">
        <v>723231113</v>
      </c>
      <c r="D21" s="154" t="s">
        <v>108</v>
      </c>
      <c r="E21" s="154" t="s">
        <v>105</v>
      </c>
      <c r="F21" s="156">
        <v>1</v>
      </c>
      <c r="G21" s="157"/>
      <c r="H21" s="158">
        <f>ROUND(((G21*W3)),1)</f>
        <v>0</v>
      </c>
      <c r="I21" s="148">
        <v>0</v>
      </c>
      <c r="J21" s="138"/>
      <c r="K21" s="1"/>
      <c r="L21" s="1"/>
      <c r="M21" s="1"/>
      <c r="N21" s="1"/>
      <c r="O21" s="1"/>
      <c r="P21" s="137">
        <v>1E-3</v>
      </c>
      <c r="Q21" s="143"/>
      <c r="R21" s="143"/>
      <c r="S21" s="137">
        <v>0</v>
      </c>
      <c r="AC21" s="148"/>
    </row>
    <row r="22" spans="1:46" ht="24.95" customHeight="1">
      <c r="A22" s="141"/>
      <c r="B22" s="154" t="s">
        <v>63</v>
      </c>
      <c r="C22" s="155">
        <v>723221136</v>
      </c>
      <c r="D22" s="154" t="s">
        <v>107</v>
      </c>
      <c r="E22" s="154" t="s">
        <v>97</v>
      </c>
      <c r="F22" s="156">
        <v>3</v>
      </c>
      <c r="G22" s="157"/>
      <c r="H22" s="158">
        <v>213.3</v>
      </c>
      <c r="I22" s="157">
        <v>0</v>
      </c>
      <c r="J22" s="158" t="e">
        <f>ROUND(((I22*#REF!)),1)</f>
        <v>#REF!</v>
      </c>
      <c r="K22" s="1"/>
      <c r="L22" s="1"/>
      <c r="M22" s="1"/>
      <c r="N22" s="1"/>
      <c r="O22" s="1"/>
      <c r="P22" s="137">
        <v>0.01</v>
      </c>
      <c r="Q22" s="143"/>
      <c r="R22" s="143"/>
      <c r="S22" s="137">
        <v>0</v>
      </c>
      <c r="AC22" s="148"/>
    </row>
    <row r="23" spans="1:46" ht="24.95" customHeight="1">
      <c r="A23" s="141"/>
      <c r="B23" s="138" t="s">
        <v>63</v>
      </c>
      <c r="C23" s="155">
        <v>723150314</v>
      </c>
      <c r="D23" s="154" t="s">
        <v>114</v>
      </c>
      <c r="E23" s="138" t="s">
        <v>62</v>
      </c>
      <c r="F23" s="139">
        <v>2</v>
      </c>
      <c r="G23" s="140"/>
      <c r="H23" s="140"/>
      <c r="I23" s="140">
        <f t="shared" si="4"/>
        <v>0</v>
      </c>
      <c r="J23" s="138">
        <f>ROUND(F23*(N23),2)</f>
        <v>85.3</v>
      </c>
      <c r="K23" s="1">
        <f>ROUND(F23*(O23),2)</f>
        <v>0</v>
      </c>
      <c r="L23" s="1">
        <f t="shared" si="5"/>
        <v>0</v>
      </c>
      <c r="M23" s="1"/>
      <c r="N23" s="1">
        <v>42.65</v>
      </c>
      <c r="O23" s="1"/>
      <c r="P23" s="137">
        <f>ROUND(F23*(R23),3)</f>
        <v>3.5000000000000003E-2</v>
      </c>
      <c r="Q23" s="143"/>
      <c r="R23" s="143">
        <v>1.7420000000000001E-2</v>
      </c>
      <c r="S23" s="137">
        <f>ROUND(F23*(X23),3)</f>
        <v>0</v>
      </c>
      <c r="AC23" s="148"/>
    </row>
    <row r="24" spans="1:46" ht="24.95" customHeight="1">
      <c r="A24" s="141"/>
      <c r="B24" s="138" t="s">
        <v>63</v>
      </c>
      <c r="C24" s="155">
        <v>723150318</v>
      </c>
      <c r="D24" s="154" t="s">
        <v>110</v>
      </c>
      <c r="E24" s="138" t="s">
        <v>62</v>
      </c>
      <c r="F24" s="139">
        <v>2.25</v>
      </c>
      <c r="G24" s="140"/>
      <c r="H24" s="140"/>
      <c r="I24" s="140">
        <f t="shared" si="4"/>
        <v>0</v>
      </c>
      <c r="J24" s="138">
        <f>ROUND(F24*(N24),2)</f>
        <v>855</v>
      </c>
      <c r="K24" s="1">
        <f>ROUND(F24*(O24),2)</f>
        <v>0</v>
      </c>
      <c r="L24" s="1">
        <f>ROUND(F24*(G24+H24),2)</f>
        <v>0</v>
      </c>
      <c r="M24" s="1"/>
      <c r="N24" s="1">
        <v>380</v>
      </c>
      <c r="O24" s="1"/>
      <c r="P24" s="137">
        <v>2.4E-2</v>
      </c>
      <c r="Q24" s="143"/>
      <c r="R24" s="143">
        <v>0</v>
      </c>
      <c r="S24" s="137">
        <f>ROUND(F24*(X24),3)</f>
        <v>0</v>
      </c>
      <c r="X24">
        <v>0</v>
      </c>
      <c r="Z24">
        <v>0</v>
      </c>
    </row>
    <row r="25" spans="1:46" ht="24.95" customHeight="1">
      <c r="A25" s="141"/>
      <c r="B25" s="138" t="s">
        <v>66</v>
      </c>
      <c r="C25" s="142" t="s">
        <v>67</v>
      </c>
      <c r="D25" s="138" t="s">
        <v>68</v>
      </c>
      <c r="E25" s="138" t="s">
        <v>69</v>
      </c>
      <c r="F25" s="139">
        <v>1</v>
      </c>
      <c r="G25" s="140"/>
      <c r="H25" s="140"/>
      <c r="I25" s="140">
        <f>ROUND(F25*(G25+H25),2)</f>
        <v>0</v>
      </c>
      <c r="J25" s="138">
        <f>ROUND(F25*(N25),2)</f>
        <v>380</v>
      </c>
      <c r="K25" s="1">
        <f>ROUND(F25*(O25),2)</f>
        <v>0</v>
      </c>
      <c r="L25" s="1">
        <f>ROUND(F25*(G25+H25),2)</f>
        <v>0</v>
      </c>
      <c r="M25" s="1"/>
      <c r="N25" s="1">
        <v>380</v>
      </c>
      <c r="O25" s="1"/>
      <c r="P25" s="137">
        <f>ROUND(F25*(R25),3)</f>
        <v>0</v>
      </c>
      <c r="Q25" s="143"/>
      <c r="R25" s="143">
        <v>0</v>
      </c>
      <c r="S25" s="137">
        <f>ROUND(F25*(X25),3)</f>
        <v>0</v>
      </c>
      <c r="X25">
        <v>0</v>
      </c>
      <c r="Z25">
        <v>0</v>
      </c>
    </row>
    <row r="26" spans="1:46" ht="24.95" customHeight="1">
      <c r="A26" s="141"/>
      <c r="B26" s="138" t="s">
        <v>66</v>
      </c>
      <c r="C26" s="142" t="s">
        <v>70</v>
      </c>
      <c r="D26" s="138" t="s">
        <v>88</v>
      </c>
      <c r="E26" s="138" t="s">
        <v>69</v>
      </c>
      <c r="F26" s="139">
        <v>2</v>
      </c>
      <c r="G26" s="140"/>
      <c r="H26" s="140"/>
      <c r="I26" s="140">
        <f>ROUND(F26*(G26+H26),2)</f>
        <v>0</v>
      </c>
      <c r="J26" s="138">
        <f>ROUND(F26*(N26),2)</f>
        <v>320</v>
      </c>
      <c r="K26" s="1">
        <f>ROUND(F26*(O26),2)</f>
        <v>0</v>
      </c>
      <c r="L26" s="1">
        <f>ROUND(F26*(G26+H26),2)</f>
        <v>0</v>
      </c>
      <c r="M26" s="1"/>
      <c r="N26" s="1">
        <v>160</v>
      </c>
      <c r="O26" s="1"/>
      <c r="P26" s="137">
        <f>ROUND(F26*(R26),3)</f>
        <v>0</v>
      </c>
      <c r="Q26" s="143"/>
      <c r="R26" s="143">
        <v>0</v>
      </c>
      <c r="S26" s="137">
        <f>ROUND(F26*(X26),3)</f>
        <v>0</v>
      </c>
    </row>
    <row r="27" spans="1:46" ht="24.95" customHeight="1">
      <c r="A27" s="141"/>
      <c r="B27" s="138" t="s">
        <v>71</v>
      </c>
      <c r="C27" s="150" t="s">
        <v>85</v>
      </c>
      <c r="D27" s="138" t="s">
        <v>87</v>
      </c>
      <c r="E27" s="138" t="s">
        <v>86</v>
      </c>
      <c r="F27" s="139">
        <v>3</v>
      </c>
      <c r="G27" s="140"/>
      <c r="H27" s="140"/>
      <c r="I27" s="140">
        <f>ROUND(F27*(G27+H27),2)</f>
        <v>0</v>
      </c>
      <c r="J27" s="138">
        <f>ROUND(F27*(N27),2)</f>
        <v>138.57</v>
      </c>
      <c r="K27" s="1">
        <f>ROUND(F27*(O27),2)</f>
        <v>0</v>
      </c>
      <c r="L27" s="1">
        <f>ROUND(F27*(G27+H27),2)</f>
        <v>0</v>
      </c>
      <c r="M27" s="1"/>
      <c r="N27" s="1">
        <v>46.19</v>
      </c>
      <c r="O27" s="1"/>
      <c r="P27" s="137">
        <f>ROUND(F27*(R27),3)</f>
        <v>8.0000000000000002E-3</v>
      </c>
      <c r="Q27" s="143"/>
      <c r="R27" s="143">
        <v>2.6700000000000001E-3</v>
      </c>
      <c r="S27" s="137">
        <f>ROUND(F27*(X27),3)</f>
        <v>0</v>
      </c>
      <c r="X27">
        <v>0</v>
      </c>
      <c r="Z27">
        <v>0</v>
      </c>
      <c r="AC27" s="138"/>
      <c r="AD27" s="150"/>
      <c r="AE27" s="138"/>
      <c r="AF27" s="138"/>
      <c r="AG27" s="139"/>
      <c r="AH27" s="140"/>
      <c r="AI27" s="140"/>
      <c r="AJ27" s="140"/>
      <c r="AK27" s="138"/>
      <c r="AL27" s="1"/>
      <c r="AM27" s="1"/>
      <c r="AN27" s="1"/>
      <c r="AO27" s="1"/>
      <c r="AP27" s="1"/>
      <c r="AQ27" s="137"/>
      <c r="AR27" s="143"/>
      <c r="AS27" s="143"/>
      <c r="AT27" s="137"/>
    </row>
    <row r="28" spans="1:46">
      <c r="A28" s="131"/>
      <c r="B28" s="131"/>
      <c r="C28" s="131"/>
      <c r="D28" s="131" t="s">
        <v>47</v>
      </c>
      <c r="E28" s="131"/>
      <c r="F28" s="137"/>
      <c r="G28" s="134"/>
      <c r="H28" s="134">
        <f>ROUND((SUM(M10:M27))/1,2)</f>
        <v>0</v>
      </c>
      <c r="I28" s="134">
        <v>0</v>
      </c>
      <c r="J28" s="131"/>
      <c r="K28" s="131"/>
      <c r="L28" s="131">
        <f>ROUND((SUM(L10:L27))/1,2)</f>
        <v>0</v>
      </c>
      <c r="M28" s="131">
        <f>ROUND((SUM(M10:M27))/1,2)</f>
        <v>0</v>
      </c>
      <c r="N28" s="131"/>
      <c r="O28" s="131"/>
      <c r="P28" s="144">
        <f>ROUND((SUM(P10:P27))/1,2)</f>
        <v>0.28000000000000003</v>
      </c>
      <c r="Q28" s="130"/>
      <c r="R28" s="130"/>
      <c r="S28" s="144">
        <f>ROUND((SUM(S10:S27))/1,2)</f>
        <v>0</v>
      </c>
      <c r="T28" s="130"/>
      <c r="U28" s="130"/>
      <c r="V28" s="130"/>
      <c r="W28" s="130"/>
      <c r="X28" s="130"/>
      <c r="Y28" s="130"/>
      <c r="Z28" s="130"/>
    </row>
    <row r="29" spans="1:46">
      <c r="A29" s="1"/>
      <c r="B29" s="1"/>
      <c r="C29" s="1"/>
      <c r="D29" s="1"/>
      <c r="E29" s="1"/>
      <c r="F29" s="136"/>
      <c r="G29" s="129"/>
      <c r="H29" s="129"/>
      <c r="I29" s="129"/>
      <c r="J29" s="1"/>
      <c r="K29" s="1"/>
      <c r="L29" s="1"/>
      <c r="M29" s="1"/>
      <c r="N29" s="1"/>
      <c r="O29" s="1"/>
      <c r="P29" s="1"/>
      <c r="S29" s="1"/>
    </row>
    <row r="30" spans="1:46">
      <c r="A30" s="131"/>
      <c r="B30" s="131"/>
      <c r="C30" s="131"/>
      <c r="D30" s="131" t="s">
        <v>48</v>
      </c>
      <c r="E30" s="131"/>
      <c r="F30" s="137"/>
      <c r="G30" s="132"/>
      <c r="H30" s="132"/>
      <c r="I30" s="132"/>
      <c r="J30" s="131"/>
      <c r="K30" s="131"/>
      <c r="L30" s="131"/>
      <c r="M30" s="131"/>
      <c r="N30" s="131"/>
      <c r="O30" s="131"/>
      <c r="P30" s="131"/>
      <c r="Q30" s="130"/>
      <c r="R30" s="130"/>
      <c r="S30" s="131"/>
      <c r="T30" s="130"/>
      <c r="U30" s="130"/>
      <c r="V30" s="130"/>
      <c r="W30" s="130"/>
      <c r="X30" s="130"/>
      <c r="Y30" s="130"/>
      <c r="Z30" s="130"/>
    </row>
    <row r="31" spans="1:46" ht="24.95" customHeight="1">
      <c r="A31" s="141"/>
      <c r="B31" s="138" t="s">
        <v>72</v>
      </c>
      <c r="C31" s="142" t="s">
        <v>73</v>
      </c>
      <c r="D31" s="138" t="s">
        <v>74</v>
      </c>
      <c r="E31" s="138" t="s">
        <v>65</v>
      </c>
      <c r="F31" s="139">
        <v>3</v>
      </c>
      <c r="G31" s="140"/>
      <c r="H31" s="140"/>
      <c r="I31" s="140">
        <f>ROUND(F31*(G31+H31),2)</f>
        <v>0</v>
      </c>
      <c r="J31" s="138">
        <f>ROUND(F31*(N31),2)</f>
        <v>138.57</v>
      </c>
      <c r="K31" s="1">
        <f>ROUND(F31*(O31),2)</f>
        <v>0</v>
      </c>
      <c r="L31" s="1">
        <f>ROUND(F31*(G31+H31),2)</f>
        <v>0</v>
      </c>
      <c r="M31" s="1"/>
      <c r="N31" s="1">
        <v>46.19</v>
      </c>
      <c r="O31" s="1"/>
      <c r="P31" s="137">
        <f>ROUND(F31*(R31),3)</f>
        <v>8.0000000000000002E-3</v>
      </c>
      <c r="Q31" s="143"/>
      <c r="R31" s="143">
        <v>2.6700000000000001E-3</v>
      </c>
      <c r="S31" s="137">
        <f>ROUND(F31*(X31),3)</f>
        <v>0</v>
      </c>
      <c r="X31">
        <v>0</v>
      </c>
      <c r="Z31">
        <v>0</v>
      </c>
    </row>
    <row r="32" spans="1:46" ht="24.95" customHeight="1">
      <c r="A32" s="141"/>
      <c r="B32" s="154" t="s">
        <v>72</v>
      </c>
      <c r="C32" s="155">
        <v>734391114</v>
      </c>
      <c r="D32" s="154" t="s">
        <v>104</v>
      </c>
      <c r="E32" s="154" t="s">
        <v>105</v>
      </c>
      <c r="F32" s="156">
        <v>3</v>
      </c>
      <c r="G32" s="157"/>
      <c r="H32" s="158" t="e">
        <f>ROUND(((G32*#REF!)),1)</f>
        <v>#REF!</v>
      </c>
      <c r="I32" s="157">
        <f>ROUND(F32*(G32),2)</f>
        <v>0</v>
      </c>
      <c r="J32" s="1"/>
      <c r="K32" s="1"/>
      <c r="L32" s="1"/>
      <c r="M32" s="1"/>
      <c r="N32" s="1"/>
      <c r="O32" s="1"/>
      <c r="P32" s="137">
        <f>ROUND(F32*(R32),3)</f>
        <v>2E-3</v>
      </c>
      <c r="Q32" s="143"/>
      <c r="R32" s="143">
        <v>5.0000000000000001E-4</v>
      </c>
      <c r="S32" s="137">
        <f>ROUND(F32*(X32),3)</f>
        <v>0</v>
      </c>
    </row>
    <row r="33" spans="1:26" ht="24.95" customHeight="1">
      <c r="A33" s="141"/>
      <c r="B33" s="138" t="s">
        <v>75</v>
      </c>
      <c r="C33" s="142" t="s">
        <v>76</v>
      </c>
      <c r="D33" s="138" t="s">
        <v>77</v>
      </c>
      <c r="E33" s="138" t="s">
        <v>65</v>
      </c>
      <c r="F33" s="139">
        <v>3</v>
      </c>
      <c r="G33" s="140"/>
      <c r="H33" s="140"/>
      <c r="I33" s="140">
        <f>ROUND(F33*(G33+H33),2)</f>
        <v>0</v>
      </c>
      <c r="J33" s="138">
        <f>ROUND(F33*(N33),2)</f>
        <v>51.03</v>
      </c>
      <c r="K33" s="1">
        <f>ROUND(F33*(O33),2)</f>
        <v>0</v>
      </c>
      <c r="L33" s="1">
        <f>ROUND(F33*(G33+H33),2)</f>
        <v>0</v>
      </c>
      <c r="M33" s="1"/>
      <c r="N33" s="1">
        <v>17.010000000000002</v>
      </c>
      <c r="O33" s="1"/>
      <c r="P33" s="137">
        <f>ROUND(F33*(R33),3)</f>
        <v>2E-3</v>
      </c>
      <c r="Q33" s="143"/>
      <c r="R33" s="143">
        <v>5.0000000000000001E-4</v>
      </c>
      <c r="S33" s="137">
        <f>ROUND(F33*(X33),3)</f>
        <v>0</v>
      </c>
      <c r="X33">
        <v>0</v>
      </c>
      <c r="Z33">
        <v>0</v>
      </c>
    </row>
    <row r="34" spans="1:26">
      <c r="A34" s="131"/>
      <c r="B34" s="131"/>
      <c r="C34" s="131"/>
      <c r="D34" s="131" t="s">
        <v>48</v>
      </c>
      <c r="E34" s="131"/>
      <c r="F34" s="137"/>
      <c r="G34" s="134"/>
      <c r="H34" s="134">
        <f>ROUND((SUM(M30:M33))/1,2)</f>
        <v>0</v>
      </c>
      <c r="I34" s="134">
        <f>ROUND((SUM(I30:I33))/1,2)</f>
        <v>0</v>
      </c>
      <c r="J34" s="131"/>
      <c r="K34" s="131"/>
      <c r="L34" s="131">
        <f>ROUND((SUM(L30:L33))/1,2)</f>
        <v>0</v>
      </c>
      <c r="M34" s="131">
        <f>ROUND((SUM(M30:M33))/1,2)</f>
        <v>0</v>
      </c>
      <c r="N34" s="131"/>
      <c r="O34" s="131"/>
      <c r="P34" s="144">
        <f>ROUND((SUM(P30:P33))/1,2)</f>
        <v>0.01</v>
      </c>
      <c r="Q34" s="130"/>
      <c r="R34" s="130"/>
      <c r="S34" s="144">
        <f>ROUND((SUM(S30:S33))/1,2)</f>
        <v>0</v>
      </c>
      <c r="T34" s="130"/>
      <c r="U34" s="130"/>
      <c r="V34" s="130"/>
      <c r="W34" s="130"/>
      <c r="X34" s="130"/>
      <c r="Y34" s="130"/>
      <c r="Z34" s="130"/>
    </row>
    <row r="35" spans="1:26">
      <c r="A35" s="1"/>
      <c r="B35" s="154"/>
      <c r="C35" s="155"/>
      <c r="D35" s="154"/>
      <c r="E35" s="154"/>
      <c r="F35" s="156"/>
      <c r="G35" s="157"/>
      <c r="H35" s="158" t="e">
        <f>ROUND(((G35*#REF!)),1)</f>
        <v>#REF!</v>
      </c>
      <c r="I35" s="157"/>
      <c r="J35" s="1"/>
      <c r="K35" s="1"/>
      <c r="L35" s="1"/>
      <c r="M35" s="1"/>
      <c r="N35" s="1"/>
      <c r="O35" s="1"/>
      <c r="P35" s="137"/>
      <c r="Q35" s="143"/>
      <c r="R35" s="143">
        <v>5.0000000000000001E-4</v>
      </c>
      <c r="S35" s="137"/>
    </row>
    <row r="36" spans="1:26">
      <c r="A36" s="131"/>
      <c r="B36" s="131"/>
      <c r="C36" s="131"/>
      <c r="D36" s="131" t="s">
        <v>49</v>
      </c>
      <c r="E36" s="131"/>
      <c r="F36" s="137"/>
      <c r="G36" s="132"/>
      <c r="H36" s="132"/>
      <c r="I36" s="132"/>
      <c r="J36" s="131"/>
      <c r="K36" s="131"/>
      <c r="L36" s="131"/>
      <c r="M36" s="131"/>
      <c r="N36" s="131"/>
      <c r="O36" s="131"/>
      <c r="P36" s="131"/>
      <c r="Q36" s="130"/>
      <c r="R36" s="130"/>
      <c r="S36" s="131"/>
      <c r="T36" s="130"/>
      <c r="U36" s="130"/>
      <c r="V36" s="130"/>
      <c r="W36" s="130"/>
      <c r="X36" s="130"/>
      <c r="Y36" s="130"/>
      <c r="Z36" s="130"/>
    </row>
    <row r="37" spans="1:26" ht="24.95" customHeight="1">
      <c r="A37" s="141"/>
      <c r="B37" s="138" t="s">
        <v>78</v>
      </c>
      <c r="C37" s="142" t="s">
        <v>81</v>
      </c>
      <c r="D37" s="138" t="s">
        <v>82</v>
      </c>
      <c r="E37" s="138" t="s">
        <v>62</v>
      </c>
      <c r="F37" s="139">
        <v>20</v>
      </c>
      <c r="G37" s="140"/>
      <c r="H37" s="140"/>
      <c r="I37" s="140">
        <f>ROUND(F37*(G37+H37),2)</f>
        <v>0</v>
      </c>
      <c r="J37" s="138">
        <f>ROUND(F37*(N37),2)</f>
        <v>47.4</v>
      </c>
      <c r="K37" s="1">
        <f>ROUND(F37*(O37),2)</f>
        <v>0</v>
      </c>
      <c r="L37" s="1">
        <f>ROUND(F37*(G37+H37),2)</f>
        <v>0</v>
      </c>
      <c r="M37" s="1"/>
      <c r="N37" s="1">
        <v>2.37</v>
      </c>
      <c r="O37" s="1"/>
      <c r="P37" s="137">
        <f>ROUND(F37*(R37),3)</f>
        <v>2E-3</v>
      </c>
      <c r="Q37" s="143"/>
      <c r="R37" s="143">
        <v>1.2E-4</v>
      </c>
      <c r="S37" s="137">
        <f>ROUND(F37*(X37),3)</f>
        <v>0</v>
      </c>
      <c r="X37">
        <v>0</v>
      </c>
      <c r="Z37">
        <v>0</v>
      </c>
    </row>
    <row r="38" spans="1:26" ht="24.95" customHeight="1">
      <c r="A38" s="141"/>
      <c r="B38" s="154" t="s">
        <v>78</v>
      </c>
      <c r="C38" s="155">
        <v>783425360</v>
      </c>
      <c r="D38" s="154" t="s">
        <v>111</v>
      </c>
      <c r="E38" s="154" t="s">
        <v>109</v>
      </c>
      <c r="F38" s="156">
        <v>2.25</v>
      </c>
      <c r="G38" s="157"/>
      <c r="H38" s="140"/>
      <c r="I38" s="140">
        <f>ROUND(F38*(G38+H38),2)</f>
        <v>0</v>
      </c>
      <c r="J38" s="138"/>
      <c r="K38" s="1"/>
      <c r="L38" s="1"/>
      <c r="M38" s="1"/>
      <c r="N38" s="1"/>
      <c r="O38" s="1"/>
      <c r="P38" s="137">
        <v>3.0000000000000001E-3</v>
      </c>
      <c r="Q38" s="143"/>
      <c r="R38" s="143"/>
      <c r="S38" s="137">
        <f>ROUND(I38*(U38),3)</f>
        <v>0</v>
      </c>
    </row>
    <row r="39" spans="1:26">
      <c r="A39" s="131"/>
      <c r="B39" s="131"/>
      <c r="C39" s="131"/>
      <c r="D39" s="131" t="s">
        <v>49</v>
      </c>
      <c r="E39" s="131"/>
      <c r="F39" s="137"/>
      <c r="G39" s="134"/>
      <c r="H39" s="134">
        <f>ROUND((SUM(M36:M37))/1,2)</f>
        <v>0</v>
      </c>
      <c r="I39" s="134">
        <f>ROUND((SUM(I36:I37))/1,2)</f>
        <v>0</v>
      </c>
      <c r="J39" s="131"/>
      <c r="K39" s="131"/>
      <c r="L39" s="131">
        <f>ROUND((SUM(L36:L37))/1,2)</f>
        <v>0</v>
      </c>
      <c r="M39" s="131">
        <f>ROUND((SUM(M36:M37))/1,2)</f>
        <v>0</v>
      </c>
      <c r="N39" s="131"/>
      <c r="O39" s="131"/>
      <c r="P39" s="144">
        <f>ROUND((SUM(P36:P37))/1,2)</f>
        <v>0</v>
      </c>
      <c r="Q39" s="130"/>
      <c r="R39" s="130"/>
      <c r="S39" s="144">
        <f>ROUND((SUM(S36:S37))/1,2)</f>
        <v>0</v>
      </c>
      <c r="T39" s="130"/>
      <c r="U39" s="130"/>
      <c r="V39" s="130"/>
      <c r="W39" s="130"/>
      <c r="X39" s="130"/>
      <c r="Y39" s="130"/>
      <c r="Z39" s="130"/>
    </row>
    <row r="40" spans="1:26">
      <c r="A40" s="1"/>
      <c r="B40" s="1"/>
      <c r="C40" s="1"/>
      <c r="D40" s="1"/>
      <c r="E40" s="1"/>
      <c r="F40" s="136"/>
      <c r="G40" s="129"/>
      <c r="H40" s="129"/>
      <c r="I40" s="129"/>
      <c r="J40" s="1"/>
      <c r="K40" s="1"/>
      <c r="L40" s="1"/>
      <c r="M40" s="1"/>
      <c r="N40" s="1"/>
      <c r="O40" s="1"/>
      <c r="P40" s="1"/>
      <c r="S40" s="1"/>
    </row>
    <row r="41" spans="1:26">
      <c r="A41" s="131"/>
      <c r="B41" s="131"/>
      <c r="C41" s="131"/>
      <c r="D41" s="2" t="s">
        <v>46</v>
      </c>
      <c r="E41" s="131"/>
      <c r="F41" s="137"/>
      <c r="G41" s="134"/>
      <c r="H41" s="134">
        <f>ROUND((SUM(M9:M40))/2,2)</f>
        <v>0</v>
      </c>
      <c r="I41" s="134">
        <f>ROUND((SUM(I9:I40))/2,2)</f>
        <v>0</v>
      </c>
      <c r="J41" s="132"/>
      <c r="K41" s="131"/>
      <c r="L41" s="132">
        <f>ROUND((SUM(L9:L40))/2,2)</f>
        <v>0</v>
      </c>
      <c r="M41" s="132">
        <f>ROUND((SUM(M9:M40))/2,2)</f>
        <v>0</v>
      </c>
      <c r="N41" s="131"/>
      <c r="O41" s="131"/>
      <c r="P41" s="144">
        <f>ROUND((SUM(P9:P40))/2,2)</f>
        <v>0.3</v>
      </c>
      <c r="S41" s="144">
        <f>ROUND((SUM(S9:S40))/2,2)</f>
        <v>0</v>
      </c>
    </row>
    <row r="42" spans="1:26">
      <c r="A42" s="1"/>
      <c r="B42" s="1"/>
      <c r="C42" s="1"/>
      <c r="D42" s="1"/>
      <c r="E42" s="1"/>
      <c r="F42" s="136"/>
      <c r="G42" s="129"/>
      <c r="H42" s="129"/>
      <c r="I42" s="129"/>
      <c r="J42" s="1"/>
      <c r="K42" s="1"/>
      <c r="L42" s="1"/>
      <c r="M42" s="1"/>
      <c r="N42" s="1"/>
      <c r="O42" s="1"/>
      <c r="P42" s="1"/>
      <c r="S42" s="1"/>
    </row>
    <row r="43" spans="1:26">
      <c r="A43" s="1"/>
      <c r="B43" s="1"/>
      <c r="C43" s="1"/>
      <c r="D43" s="1"/>
      <c r="E43" s="1"/>
      <c r="F43" s="136"/>
      <c r="G43" s="129"/>
      <c r="H43" s="129"/>
      <c r="I43" s="129"/>
      <c r="J43" s="1"/>
      <c r="K43" s="1"/>
      <c r="L43" s="1"/>
      <c r="M43" s="1"/>
      <c r="N43" s="1"/>
      <c r="O43" s="1"/>
      <c r="P43" s="1"/>
      <c r="S43" s="1"/>
    </row>
    <row r="44" spans="1:26">
      <c r="A44" s="131"/>
      <c r="B44" s="131"/>
      <c r="C44" s="131"/>
      <c r="D44" s="2" t="s">
        <v>50</v>
      </c>
      <c r="E44" s="131"/>
      <c r="F44" s="131"/>
      <c r="G44" s="134"/>
      <c r="H44" s="134"/>
      <c r="I44" s="134">
        <f>ROUND((SUM(I43:I43))/2,2)</f>
        <v>0</v>
      </c>
      <c r="J44" s="131"/>
      <c r="K44" s="131"/>
      <c r="L44" s="131">
        <f>ROUND((SUM(L43:L43))/2,2)</f>
        <v>0</v>
      </c>
      <c r="M44" s="131">
        <f>ROUND((SUM(M43:M43))/2,2)</f>
        <v>0</v>
      </c>
      <c r="N44" s="131"/>
      <c r="O44" s="131"/>
      <c r="P44" s="144">
        <f>ROUND((SUM(P43:P43))/2,2)</f>
        <v>0</v>
      </c>
      <c r="S44" s="144">
        <f>ROUND((SUM(S43:S43))/2,2)</f>
        <v>0</v>
      </c>
    </row>
    <row r="45" spans="1:26">
      <c r="A45" s="145"/>
      <c r="B45" s="145" t="s">
        <v>2</v>
      </c>
      <c r="C45" s="145"/>
      <c r="D45" s="145"/>
      <c r="E45" s="145"/>
      <c r="F45" s="145" t="s">
        <v>51</v>
      </c>
      <c r="G45" s="146"/>
      <c r="H45" s="146">
        <f>ROUND((SUM(M9:M44))/3,2)</f>
        <v>0</v>
      </c>
      <c r="I45" s="146">
        <f>ROUND((SUM(I9:I44))/3,2)</f>
        <v>0</v>
      </c>
      <c r="J45" s="145"/>
      <c r="K45" s="145">
        <f>ROUND((SUM(K9:K44)),2)</f>
        <v>0</v>
      </c>
      <c r="L45" s="145">
        <f>ROUND((SUM(L9:L44))/3,2)</f>
        <v>0</v>
      </c>
      <c r="M45" s="145">
        <f>ROUND((SUM(M9:M44))/3,2)</f>
        <v>0</v>
      </c>
      <c r="N45" s="145"/>
      <c r="O45" s="145"/>
      <c r="P45" s="147">
        <f>ROUND((SUM(P9:P44))/3,2)</f>
        <v>0.3</v>
      </c>
      <c r="S45" s="147">
        <f>ROUND((SUM(S9:S44))/3,2)</f>
        <v>0</v>
      </c>
      <c r="Z45">
        <f>(SUM(Z9:Z44))</f>
        <v>0</v>
      </c>
    </row>
    <row r="47" spans="1:26">
      <c r="B47" s="154"/>
      <c r="C47" s="155"/>
      <c r="D47" s="154"/>
      <c r="E47" s="154"/>
      <c r="F47" s="156"/>
      <c r="G47" s="157"/>
      <c r="H47" s="158">
        <f>ROUND(((G47*W5)),1)</f>
        <v>0</v>
      </c>
    </row>
  </sheetData>
  <phoneticPr fontId="0" type="noConversion"/>
  <printOptions horizontalCentered="1" gridLines="1"/>
  <pageMargins left="0.70866141732283472" right="0" top="0.74803149606299213" bottom="0.74803149606299213" header="0.31496062992125984" footer="0.31496062992125984"/>
  <pageSetup paperSize="9" orientation="landscape" r:id="rId1"/>
  <headerFoot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Kryci_list 8477</vt:lpstr>
      <vt:lpstr>Rekap 8477</vt:lpstr>
      <vt:lpstr>SO 8477</vt:lpstr>
      <vt:lpstr>'Kryci_list 8477'!Print_Area</vt:lpstr>
      <vt:lpstr>'Rekap 8477'!Print_Area</vt:lpstr>
      <vt:lpstr>'Rekap 8477'!Print_Titles</vt:lpstr>
      <vt:lpstr>'SO 8477'!Print_Titles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SKRINek2</cp:lastModifiedBy>
  <cp:lastPrinted>2016-04-18T15:30:19Z</cp:lastPrinted>
  <dcterms:created xsi:type="dcterms:W3CDTF">2015-04-16T07:39:45Z</dcterms:created>
  <dcterms:modified xsi:type="dcterms:W3CDTF">2016-09-21T09:02:10Z</dcterms:modified>
</cp:coreProperties>
</file>