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activeTab="2"/>
  </bookViews>
  <sheets>
    <sheet name="Krycí list" sheetId="1" r:id="rId1"/>
    <sheet name="Rekapitulácia" sheetId="2" r:id="rId2"/>
    <sheet name="Rozpocet" sheetId="3" r:id="rId3"/>
    <sheet name="#Figury" sheetId="4" state="hidden" r:id="rId4"/>
  </sheets>
  <definedNames>
    <definedName name="_xlnm.Print_Titles" localSheetId="1">Rekapitulácia!$11:$13</definedName>
    <definedName name="_xlnm.Print_Titles" localSheetId="2">Rozpocet!$11:$13</definedName>
  </definedNames>
  <calcPr calcId="114210" fullCalcOnLoad="1"/>
</workbook>
</file>

<file path=xl/calcChain.xml><?xml version="1.0" encoding="utf-8"?>
<calcChain xmlns="http://schemas.openxmlformats.org/spreadsheetml/2006/main">
  <c r="E35" i="1"/>
  <c r="J35"/>
  <c r="R35"/>
  <c r="E38"/>
  <c r="P38"/>
  <c r="E39"/>
  <c r="P39"/>
  <c r="P40"/>
  <c r="P41"/>
  <c r="E42"/>
  <c r="P42"/>
  <c r="E43"/>
  <c r="R43"/>
  <c r="R44"/>
  <c r="J44"/>
  <c r="E45"/>
  <c r="K45"/>
  <c r="R45"/>
  <c r="B2" i="2"/>
  <c r="B3"/>
  <c r="B4"/>
  <c r="B5"/>
  <c r="B7"/>
  <c r="B8"/>
  <c r="A14"/>
  <c r="B14"/>
  <c r="A15"/>
  <c r="B15"/>
  <c r="A16"/>
  <c r="B16"/>
  <c r="A17"/>
  <c r="B17"/>
  <c r="A18"/>
  <c r="B18"/>
  <c r="C2" i="3"/>
  <c r="C3"/>
  <c r="C4"/>
  <c r="C5"/>
  <c r="C7"/>
  <c r="C8"/>
  <c r="I16"/>
  <c r="K16"/>
  <c r="K15"/>
  <c r="M16"/>
  <c r="I18"/>
  <c r="K18"/>
  <c r="M18"/>
  <c r="I19"/>
  <c r="E40" i="1"/>
  <c r="K19" i="3"/>
  <c r="M19"/>
  <c r="I20"/>
  <c r="K20"/>
  <c r="M20"/>
  <c r="I21"/>
  <c r="K21"/>
  <c r="M21"/>
  <c r="M15"/>
  <c r="I22"/>
  <c r="K22"/>
  <c r="M22"/>
  <c r="I24"/>
  <c r="K24"/>
  <c r="M24"/>
  <c r="I25"/>
  <c r="K25"/>
  <c r="M25"/>
  <c r="I27"/>
  <c r="K27"/>
  <c r="M27"/>
  <c r="I28"/>
  <c r="K28"/>
  <c r="M28"/>
  <c r="I29"/>
  <c r="K29"/>
  <c r="M29"/>
  <c r="I31"/>
  <c r="K31"/>
  <c r="M31"/>
  <c r="M30"/>
  <c r="E16" i="2"/>
  <c r="I33" i="3"/>
  <c r="K33"/>
  <c r="M33"/>
  <c r="I34"/>
  <c r="I30"/>
  <c r="C16" i="2"/>
  <c r="K34" i="3"/>
  <c r="M34"/>
  <c r="I35"/>
  <c r="K35"/>
  <c r="M35"/>
  <c r="I36"/>
  <c r="K36"/>
  <c r="M36"/>
  <c r="I37"/>
  <c r="K37"/>
  <c r="M37"/>
  <c r="I38"/>
  <c r="K38"/>
  <c r="M38"/>
  <c r="I39"/>
  <c r="K39"/>
  <c r="M39"/>
  <c r="I40"/>
  <c r="K40"/>
  <c r="M40"/>
  <c r="I41"/>
  <c r="K41"/>
  <c r="K30"/>
  <c r="D16" i="2"/>
  <c r="M41" i="3"/>
  <c r="I42"/>
  <c r="K42"/>
  <c r="M42"/>
  <c r="I43"/>
  <c r="K43"/>
  <c r="M43"/>
  <c r="I45"/>
  <c r="K45"/>
  <c r="M45"/>
  <c r="I46"/>
  <c r="K46"/>
  <c r="M46"/>
  <c r="I47"/>
  <c r="K47"/>
  <c r="M47"/>
  <c r="I48"/>
  <c r="K48"/>
  <c r="M48"/>
  <c r="I50"/>
  <c r="K50"/>
  <c r="M50"/>
  <c r="I52"/>
  <c r="K52"/>
  <c r="M52"/>
  <c r="I53"/>
  <c r="K53"/>
  <c r="M53"/>
  <c r="I54"/>
  <c r="K54"/>
  <c r="M54"/>
  <c r="I55"/>
  <c r="K55"/>
  <c r="M55"/>
  <c r="I56"/>
  <c r="K56"/>
  <c r="M56"/>
  <c r="I57"/>
  <c r="K57"/>
  <c r="M57"/>
  <c r="I58"/>
  <c r="K58"/>
  <c r="M58"/>
  <c r="I59"/>
  <c r="K59"/>
  <c r="M59"/>
  <c r="I60"/>
  <c r="K60"/>
  <c r="M60"/>
  <c r="I61"/>
  <c r="K61"/>
  <c r="M61"/>
  <c r="I62"/>
  <c r="K62"/>
  <c r="M62"/>
  <c r="I63"/>
  <c r="K63"/>
  <c r="M63"/>
  <c r="I64"/>
  <c r="K64"/>
  <c r="M64"/>
  <c r="I65"/>
  <c r="K65"/>
  <c r="M65"/>
  <c r="I66"/>
  <c r="K66"/>
  <c r="M66"/>
  <c r="I67"/>
  <c r="K67"/>
  <c r="M67"/>
  <c r="I68"/>
  <c r="K68"/>
  <c r="M68"/>
  <c r="I70"/>
  <c r="K70"/>
  <c r="M70"/>
  <c r="I71"/>
  <c r="K71"/>
  <c r="M71"/>
  <c r="I72"/>
  <c r="K72"/>
  <c r="M72"/>
  <c r="I73"/>
  <c r="K73"/>
  <c r="M73"/>
  <c r="I74"/>
  <c r="K74"/>
  <c r="M74"/>
  <c r="I76"/>
  <c r="K76"/>
  <c r="M76"/>
  <c r="I77"/>
  <c r="K77"/>
  <c r="M77"/>
  <c r="I78"/>
  <c r="K78"/>
  <c r="M78"/>
  <c r="I80"/>
  <c r="I79"/>
  <c r="C17" i="2"/>
  <c r="K80" i="3"/>
  <c r="K79"/>
  <c r="D17" i="2"/>
  <c r="M80" i="3"/>
  <c r="I81"/>
  <c r="K81"/>
  <c r="M81"/>
  <c r="M79"/>
  <c r="E17" i="2"/>
  <c r="I82" i="3"/>
  <c r="K82"/>
  <c r="M82"/>
  <c r="I83"/>
  <c r="K83"/>
  <c r="M83"/>
  <c r="I84"/>
  <c r="K84"/>
  <c r="M84"/>
  <c r="I85"/>
  <c r="K85"/>
  <c r="M85"/>
  <c r="I86"/>
  <c r="K86"/>
  <c r="M86"/>
  <c r="I88"/>
  <c r="E41" i="1"/>
  <c r="E44"/>
  <c r="S47"/>
  <c r="K88" i="3"/>
  <c r="K87"/>
  <c r="M88"/>
  <c r="I89"/>
  <c r="I87"/>
  <c r="C18" i="2"/>
  <c r="K89" i="3"/>
  <c r="M89"/>
  <c r="I90"/>
  <c r="K90"/>
  <c r="M90"/>
  <c r="I91"/>
  <c r="K91"/>
  <c r="M91"/>
  <c r="I92"/>
  <c r="O49" i="1"/>
  <c r="R49"/>
  <c r="K92" i="3"/>
  <c r="M92"/>
  <c r="I93"/>
  <c r="K93"/>
  <c r="M93"/>
  <c r="M87"/>
  <c r="E18" i="2"/>
  <c r="E15"/>
  <c r="D15"/>
  <c r="M14" i="3"/>
  <c r="M94"/>
  <c r="E19" i="2"/>
  <c r="E14"/>
  <c r="I15" i="3"/>
  <c r="C15" i="2"/>
  <c r="I14" i="3"/>
  <c r="I94"/>
  <c r="C19" i="2"/>
  <c r="C14"/>
  <c r="D18"/>
  <c r="K14" i="3"/>
  <c r="R47" i="1"/>
  <c r="K94" i="3"/>
  <c r="D19" i="2"/>
  <c r="D14"/>
  <c r="O48" i="1"/>
  <c r="S49"/>
  <c r="R48"/>
  <c r="R50"/>
  <c r="S48"/>
</calcChain>
</file>

<file path=xl/sharedStrings.xml><?xml version="1.0" encoding="utf-8"?>
<sst xmlns="http://schemas.openxmlformats.org/spreadsheetml/2006/main" count="627" uniqueCount="268">
  <si>
    <t>KRYCÍ LIST ROZPOČTU</t>
  </si>
  <si>
    <t>Názov stavby</t>
  </si>
  <si>
    <t>JKSO</t>
  </si>
  <si>
    <t xml:space="preserve"> </t>
  </si>
  <si>
    <t>Kód stavby</t>
  </si>
  <si>
    <t>zt-Kralovce</t>
  </si>
  <si>
    <t>Názov objektu</t>
  </si>
  <si>
    <t>SO 003-Kotolňa,Zdravotnotechnická inštalácia</t>
  </si>
  <si>
    <t>EČO</t>
  </si>
  <si>
    <t/>
  </si>
  <si>
    <t>Kód objektu</t>
  </si>
  <si>
    <t>003</t>
  </si>
  <si>
    <t>Názov časti</t>
  </si>
  <si>
    <t>Miesto</t>
  </si>
  <si>
    <t xml:space="preserve"> Kráľovce</t>
  </si>
  <si>
    <t>Kód časti</t>
  </si>
  <si>
    <t>Názov podčasti</t>
  </si>
  <si>
    <t>Kód podčasti</t>
  </si>
  <si>
    <t>IČO</t>
  </si>
  <si>
    <t>DIČ</t>
  </si>
  <si>
    <t>Objednávateľ</t>
  </si>
  <si>
    <t>Projektant</t>
  </si>
  <si>
    <t>Ing.Gavalec</t>
  </si>
  <si>
    <t>Zhotoviteľ</t>
  </si>
  <si>
    <t>Rozpočet číslo</t>
  </si>
  <si>
    <t>Spracoval</t>
  </si>
  <si>
    <t>Dňa</t>
  </si>
  <si>
    <t>10.02.2016</t>
  </si>
  <si>
    <t xml:space="preserve">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</si>
  <si>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</si>
  <si>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</si>
  <si>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</si>
  <si>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</si>
  <si>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</si>
  <si>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</si>
  <si>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</si>
  <si>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</si>
  <si>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</si>
  <si>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</si>
  <si>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</si>
  <si>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</si>
  <si>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</si>
  <si>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</si>
  <si>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HSV</t>
  </si>
  <si>
    <t>Dodávky</t>
  </si>
  <si>
    <t>Práca nadčas</t>
  </si>
  <si>
    <t>Zariadenie staveniska</t>
  </si>
  <si>
    <t>20</t>
  </si>
  <si>
    <t>%</t>
  </si>
  <si>
    <t>Montáž</t>
  </si>
  <si>
    <t>Bez pevnej podl.</t>
  </si>
  <si>
    <t>Mimostav. doprava</t>
  </si>
  <si>
    <t>PSV</t>
  </si>
  <si>
    <t>Kultúrna pamiatka</t>
  </si>
  <si>
    <t>Územné vplyvy</t>
  </si>
  <si>
    <t>Prevádzkové vplyvy</t>
  </si>
  <si>
    <t>"M"</t>
  </si>
  <si>
    <t>Ostatné</t>
  </si>
  <si>
    <t>VRN z rozpočtu</t>
  </si>
  <si>
    <t>ZRN (r. 1-6)</t>
  </si>
  <si>
    <t>DN (r. 8-11)</t>
  </si>
  <si>
    <t>VRN (r. 13-18)</t>
  </si>
  <si>
    <t>HZS</t>
  </si>
  <si>
    <t>Kompl. činnosť</t>
  </si>
  <si>
    <t>Ostatné náklady</t>
  </si>
  <si>
    <t>D</t>
  </si>
  <si>
    <t>Celkové náklady</t>
  </si>
  <si>
    <t>Súčet 7, 12, 19-22</t>
  </si>
  <si>
    <t>Dátum a podpis</t>
  </si>
  <si>
    <t>Pečiatka</t>
  </si>
  <si>
    <t>DPH</t>
  </si>
  <si>
    <t>Cena s DPH (r. 23-25)</t>
  </si>
  <si>
    <t>Dátum a popis</t>
  </si>
  <si>
    <t>E</t>
  </si>
  <si>
    <t>Prípočty a odpočty</t>
  </si>
  <si>
    <t>Dodávky objednávateľa</t>
  </si>
  <si>
    <t>Kĺzavá doložka</t>
  </si>
  <si>
    <t>Zvýhodnenie + -</t>
  </si>
  <si>
    <t>REKAPITULÁCIA ROZPOČTU</t>
  </si>
  <si>
    <t>Stavba:</t>
  </si>
  <si>
    <t>Objekt:</t>
  </si>
  <si>
    <t>Časť:</t>
  </si>
  <si>
    <t xml:space="preserve">JKSO: </t>
  </si>
  <si>
    <t>Objednávateľ:</t>
  </si>
  <si>
    <t>Zhotoviteľ:</t>
  </si>
  <si>
    <t>Dátum:</t>
  </si>
  <si>
    <t>Kód</t>
  </si>
  <si>
    <t>Popis</t>
  </si>
  <si>
    <t>Cena celkom</t>
  </si>
  <si>
    <t>Hmotnosť celkom</t>
  </si>
  <si>
    <t>Suť celkom</t>
  </si>
  <si>
    <t>Práce a dodávky PSV</t>
  </si>
  <si>
    <t>713</t>
  </si>
  <si>
    <t>Izolácie tepelné</t>
  </si>
  <si>
    <t>722</t>
  </si>
  <si>
    <t>Zdravotechnika - vnútorný vodovod</t>
  </si>
  <si>
    <t>724</t>
  </si>
  <si>
    <t>Zdravotechnika - strojné vybavenie</t>
  </si>
  <si>
    <t>732</t>
  </si>
  <si>
    <t>Ústredné kúrenie, strojovne</t>
  </si>
  <si>
    <t>Celkom</t>
  </si>
  <si>
    <t>ROZPOČET</t>
  </si>
  <si>
    <t>JKSO:</t>
  </si>
  <si>
    <t>P.Č.</t>
  </si>
  <si>
    <t>TV</t>
  </si>
  <si>
    <t>KCN</t>
  </si>
  <si>
    <t>Kód položky</t>
  </si>
  <si>
    <t>MJ</t>
  </si>
  <si>
    <t>Množstvo celkom</t>
  </si>
  <si>
    <t>Cena jednotková</t>
  </si>
  <si>
    <t>Hmotnosť</t>
  </si>
  <si>
    <t>Hmotnosť sute</t>
  </si>
  <si>
    <t>Hmotnosť sute celkom</t>
  </si>
  <si>
    <t>Sadzba DPH</t>
  </si>
  <si>
    <t>Typ položky</t>
  </si>
  <si>
    <t>Úroveň</t>
  </si>
  <si>
    <t>Dodávateľ</t>
  </si>
  <si>
    <t>0</t>
  </si>
  <si>
    <t>1</t>
  </si>
  <si>
    <t>K</t>
  </si>
  <si>
    <t>713482121</t>
  </si>
  <si>
    <t>Montáž trubíc z PE, hr.15-20 mm,vnút.priemer do 38 mm</t>
  </si>
  <si>
    <t>m</t>
  </si>
  <si>
    <t>2</t>
  </si>
  <si>
    <t>1,5+0,5</t>
  </si>
  <si>
    <t>-1</t>
  </si>
  <si>
    <t>M</t>
  </si>
  <si>
    <t>MAT</t>
  </si>
  <si>
    <t>2837741568</t>
  </si>
  <si>
    <t xml:space="preserve">Aeroflex DG 35 x 20 izolácia-trubica </t>
  </si>
  <si>
    <t>2837741604</t>
  </si>
  <si>
    <t xml:space="preserve">Aeroflex DG 60 x 20 izolácia-trubica </t>
  </si>
  <si>
    <t>713482131</t>
  </si>
  <si>
    <t>Montáž trubíc z PE, hr.30 mm,vnút.priemer do 38 mm</t>
  </si>
  <si>
    <t>2837741627</t>
  </si>
  <si>
    <t>Aeroflext DG 89 x 30 izolácia-trubica</t>
  </si>
  <si>
    <t>713482132</t>
  </si>
  <si>
    <t>Montáž trubíc z PE, hr.30 mm,vnút.priemer 39-70 mm</t>
  </si>
  <si>
    <t>1022</t>
  </si>
  <si>
    <t xml:space="preserve">Armaflex 92x30 izolácia-trubica </t>
  </si>
  <si>
    <t>713482152</t>
  </si>
  <si>
    <t>Montáž trubíc z PE hr.38-50,vnút.priemer 39-73 mm</t>
  </si>
  <si>
    <t>12,5+1</t>
  </si>
  <si>
    <t>1026</t>
  </si>
  <si>
    <t xml:space="preserve">Armaflex 120x40 izolácia-trubica </t>
  </si>
  <si>
    <t>1029</t>
  </si>
  <si>
    <t>Aeroflex 150x50 izolácia-trubica</t>
  </si>
  <si>
    <t>998713201</t>
  </si>
  <si>
    <t>Presun hmôt pre izolácie tepelné v objektoch výšky do 6 m</t>
  </si>
  <si>
    <t>721</t>
  </si>
  <si>
    <t>722130801</t>
  </si>
  <si>
    <t>Demontáž potrubia z oceľových rúrok závitových do DN 25,  -0,00213t</t>
  </si>
  <si>
    <t>1,5+0,5+6,5</t>
  </si>
  <si>
    <t>722130802</t>
  </si>
  <si>
    <t>Demontáž potrubia z oceľových rúrok závitových nad 25 do DN 40,  -0,00497t</t>
  </si>
  <si>
    <t>722130803</t>
  </si>
  <si>
    <t>Demontáž potrubia z oceľových rúrok závitových nad 40 do DN 50,  -0,00670t</t>
  </si>
  <si>
    <t>722131933</t>
  </si>
  <si>
    <t>Oprava vodovodného potrubia závitového prepojenie doterajšieho potrubia DN 25</t>
  </si>
  <si>
    <t>ks</t>
  </si>
  <si>
    <t>722131935</t>
  </si>
  <si>
    <t>Oprava vodovodného potrubia závitového prepojenie doterajšieho potrubia DN 40</t>
  </si>
  <si>
    <t>722172111</t>
  </si>
  <si>
    <t>Potrubie z plastických rúr PP D20/2.8 - PN16, polyfúznym zváraním</t>
  </si>
  <si>
    <t>722172112</t>
  </si>
  <si>
    <t>Potrubie z plastických rúr PP D25/3.5 - PN16, polyfúznym zváraním</t>
  </si>
  <si>
    <t>722172113</t>
  </si>
  <si>
    <t>Potrubie z plastických rúr PP D32/4.4 - PN16, polyfúznym zváraním</t>
  </si>
  <si>
    <t>722172114</t>
  </si>
  <si>
    <t>Potrubie z plastických rúr PP D40/5.5 - PN16, polyfúznym zváraním</t>
  </si>
  <si>
    <t>722172115</t>
  </si>
  <si>
    <t>Potrubie z plastických rúr PP D50/6.9 - PN16, polyfúznym zváraním</t>
  </si>
  <si>
    <t>722172116</t>
  </si>
  <si>
    <t>Potrubie z plastických rúr PP D63/8.6 - PN16, polyfúznym zváraním</t>
  </si>
  <si>
    <t>722181812</t>
  </si>
  <si>
    <t>Demontáž plstených pásov z rúr do D50,  -0,00023t</t>
  </si>
  <si>
    <t>1,5+0,5+6,5+1+12,5+1</t>
  </si>
  <si>
    <t>722220851</t>
  </si>
  <si>
    <t>Demontáž armatúry závitovej s jedným závitom do G 3/4,  -0,00069t</t>
  </si>
  <si>
    <t>722220861</t>
  </si>
  <si>
    <t>Demontáž armatúry závitovej s dvomi závitmi do G 3/4,  -0,00053t</t>
  </si>
  <si>
    <t>722220862</t>
  </si>
  <si>
    <t>Demontáž armatúry závitovej s dvomi závitmi nad 3/4 do G 5/4,  -0,00123t</t>
  </si>
  <si>
    <t>722220863</t>
  </si>
  <si>
    <t>Demontáž armatúry závitovej s dvomi závitmi G 6/4,  -0,00146t</t>
  </si>
  <si>
    <t>4+1+1+1+1+1+1</t>
  </si>
  <si>
    <t>722220864</t>
  </si>
  <si>
    <t>Demontáž armatúry závitovej s dvomi závitmi G 2,  -0,00244t</t>
  </si>
  <si>
    <t>722221010</t>
  </si>
  <si>
    <t>Montáž guľového kohúta závitového priameho pre vodu G 1/2</t>
  </si>
  <si>
    <t>5511870000</t>
  </si>
  <si>
    <t xml:space="preserve">Guľový uzáver pre vodu , 1/2", FF páčka, </t>
  </si>
  <si>
    <t>722221020</t>
  </si>
  <si>
    <t>Montáž guľového kohúta závitového priameho pre vodu G 1</t>
  </si>
  <si>
    <t>5511870020</t>
  </si>
  <si>
    <t>Guľový uzáver pre vodu 1", FF páčka,</t>
  </si>
  <si>
    <t>722221030</t>
  </si>
  <si>
    <t>Montáž guľového kohúta závitového priameho pre vodu G 6/4</t>
  </si>
  <si>
    <t>5511870040</t>
  </si>
  <si>
    <t>Guľový uzáver pre vodu , 6/4", FF páčka,</t>
  </si>
  <si>
    <t>5511870620</t>
  </si>
  <si>
    <t xml:space="preserve">Guľový uzáver pre vodu s odvodnením, 6/4", </t>
  </si>
  <si>
    <t>722221035</t>
  </si>
  <si>
    <t>Montáž guľového kohúta závitového priameho pre vodu G 2</t>
  </si>
  <si>
    <t>5511870050</t>
  </si>
  <si>
    <t xml:space="preserve">Guľový uzáver pre vodu , 2", FF páčka, </t>
  </si>
  <si>
    <t>722221185</t>
  </si>
  <si>
    <t>Montáž poistného ventilu závitového pre vodu G 6/4</t>
  </si>
  <si>
    <t>5511130350</t>
  </si>
  <si>
    <t>Poistný ventil, 1”1/4</t>
  </si>
  <si>
    <t>722221275</t>
  </si>
  <si>
    <t>Montáž spätného ventilu závitového G 1</t>
  </si>
  <si>
    <t>5511872290</t>
  </si>
  <si>
    <t>Kontrolovateľný spätný ventil, 1", PN 16,</t>
  </si>
  <si>
    <t>722221285</t>
  </si>
  <si>
    <t>Montáž spätného ventilu závitového G 6/4</t>
  </si>
  <si>
    <t>5511872310</t>
  </si>
  <si>
    <t xml:space="preserve">Kontrolovateľný spätný ventil, 6/4", PN 16, </t>
  </si>
  <si>
    <t>722221380</t>
  </si>
  <si>
    <t>Montáž filtra závitového G 6/4</t>
  </si>
  <si>
    <t>1+1</t>
  </si>
  <si>
    <t>5511871610</t>
  </si>
  <si>
    <t>Filter závitový, 6/4",</t>
  </si>
  <si>
    <t>3015</t>
  </si>
  <si>
    <t>Filter Honeywell F 76S+-2AB 6/4"", typ GCF</t>
  </si>
  <si>
    <t>722263415</t>
  </si>
  <si>
    <t>Montáž vodomeru závit. jednovtokového suchobežného G 3/4 ( 2 m3.h-1)</t>
  </si>
  <si>
    <t>3882122500</t>
  </si>
  <si>
    <t>Vodomer MN-QN-6</t>
  </si>
  <si>
    <t>722290226</t>
  </si>
  <si>
    <t>Tlaková skúška vodovodného potrubia závitového do DN 50</t>
  </si>
  <si>
    <t>1,5+0,5+6,5+6,5+1+12,5+1</t>
  </si>
  <si>
    <t>722290234</t>
  </si>
  <si>
    <t>Prepláchnutie a dezinfekcia vodovodného potrubia do DN 80</t>
  </si>
  <si>
    <t>722290821</t>
  </si>
  <si>
    <t>Vnútrostav. premiestnenie vybúraných hmôt vnútorný vodovod vodorovne do 100 m z budov vys. do 6 m</t>
  </si>
  <si>
    <t>t</t>
  </si>
  <si>
    <t>998722201</t>
  </si>
  <si>
    <t>Presun hmôt pre vnútorný vodovod v objektoch výšky do 6 m</t>
  </si>
  <si>
    <t>724122816</t>
  </si>
  <si>
    <t>Demontáž čerpadla vodovodného ručného do G 6/4,  -0,01874t</t>
  </si>
  <si>
    <t>súb.</t>
  </si>
  <si>
    <t>724231111</t>
  </si>
  <si>
    <t>Montáž príslušenstva domácej vodárne, meracie, vodoznačná armatúra</t>
  </si>
  <si>
    <t>4849120005</t>
  </si>
  <si>
    <t>Manometer pr.100, 0-400kPa, G1/2"</t>
  </si>
  <si>
    <t>724399101pp</t>
  </si>
  <si>
    <t>Montáž  úpavovne vody</t>
  </si>
  <si>
    <t>4360001140</t>
  </si>
  <si>
    <t>Úprava vody, neriadený prístroj EUV 40</t>
  </si>
  <si>
    <t>724590811</t>
  </si>
  <si>
    <t>Vnútrostav. premiestnenie vybúraných hmôt stroj. vybavenie vodorovne do 100 m z budov vys. do 6 m</t>
  </si>
  <si>
    <t>998724201</t>
  </si>
  <si>
    <t>Presun hmôt pre strojné vybavenie v objektoch výšky do 6 m</t>
  </si>
  <si>
    <t>731</t>
  </si>
  <si>
    <t>732331045</t>
  </si>
  <si>
    <t>Montáž expanznej nádoby tlak 6 barov s membránou 80 l</t>
  </si>
  <si>
    <t>5517001050</t>
  </si>
  <si>
    <t>Nádoba-expanzná  typ Refix DT tlak 10 barov vymeniteľ. vak 60 l zelená REFLEX</t>
  </si>
  <si>
    <t>5517001060</t>
  </si>
  <si>
    <t>Nádoba-expanzná  typ Refix DT tlak 10 barov vymeniteľ. 60 l zelená flowjet 6/4"</t>
  </si>
  <si>
    <t>732429114</t>
  </si>
  <si>
    <t>Montáž čerpadla (do potrubia) obehového špirálového DN 65</t>
  </si>
  <si>
    <t>4268155510</t>
  </si>
  <si>
    <t>Obehové čerpadlo GRUNDFOS MAGNA 25-60 1x230-240V 50Hz, tr. A, AUTOADAPT</t>
  </si>
  <si>
    <t>998732201</t>
  </si>
  <si>
    <t>Presun hmôt pre strojovne v objektoch výšky do 6 m</t>
  </si>
  <si>
    <t>Zvýšenie energetickej efektívnosti objektov Regina DSS  Kráľovce</t>
  </si>
</sst>
</file>

<file path=xl/styles.xml><?xml version="1.0" encoding="utf-8"?>
<styleSheet xmlns="http://schemas.openxmlformats.org/spreadsheetml/2006/main">
  <numFmts count="6">
    <numFmt numFmtId="164" formatCode="#"/>
    <numFmt numFmtId="165" formatCode="#,##0.000"/>
    <numFmt numFmtId="166" formatCode="#,##0.00000"/>
    <numFmt numFmtId="167" formatCode="#,##0\_x0000_"/>
    <numFmt numFmtId="168" formatCode="#,##0.0"/>
    <numFmt numFmtId="169" formatCode="#,##0.0000"/>
  </numFmts>
  <fonts count="33">
    <font>
      <sz val="11"/>
      <name val="Calibri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color indexed="10"/>
      <name val="Arial CE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7"/>
      <name val="Arial"/>
      <family val="2"/>
      <charset val="238"/>
    </font>
    <font>
      <sz val="7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indexed="9"/>
      <name val="Arial CE"/>
      <charset val="238"/>
    </font>
    <font>
      <b/>
      <sz val="10"/>
      <name val="Arial CE"/>
      <charset val="238"/>
    </font>
    <font>
      <b/>
      <sz val="14"/>
      <color indexed="10"/>
      <name val="Arial CE"/>
      <charset val="238"/>
    </font>
    <font>
      <b/>
      <sz val="8"/>
      <name val="Arial CE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8"/>
      <color indexed="63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6" fillId="2" borderId="0" applyNumberFormat="0" applyBorder="0" applyAlignment="0" applyProtection="0"/>
    <xf numFmtId="0" fontId="17" fillId="5" borderId="5" applyNumberFormat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6" applyNumberFormat="0" applyFill="0" applyAlignment="0" applyProtection="0"/>
    <xf numFmtId="0" fontId="23" fillId="3" borderId="1" applyNumberFormat="0" applyAlignment="0" applyProtection="0"/>
    <xf numFmtId="0" fontId="24" fillId="4" borderId="1" applyNumberFormat="0" applyAlignment="0" applyProtection="0"/>
    <xf numFmtId="0" fontId="25" fillId="4" borderId="7" applyNumberFormat="0" applyAlignment="0" applyProtection="0"/>
  </cellStyleXfs>
  <cellXfs count="192">
    <xf numFmtId="0" fontId="1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>
      <alignment vertical="center"/>
    </xf>
    <xf numFmtId="0" fontId="4" fillId="0" borderId="9" xfId="0" applyNumberFormat="1" applyFont="1" applyFill="1" applyBorder="1" applyAlignment="1" applyProtection="1">
      <alignment vertical="center"/>
    </xf>
    <xf numFmtId="0" fontId="4" fillId="0" borderId="10" xfId="0" applyNumberFormat="1" applyFont="1" applyFill="1" applyBorder="1" applyAlignment="1" applyProtection="1">
      <alignment vertical="center"/>
    </xf>
    <xf numFmtId="0" fontId="4" fillId="0" borderId="14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164" fontId="5" fillId="0" borderId="15" xfId="0" applyNumberFormat="1" applyFont="1" applyFill="1" applyBorder="1" applyAlignment="1" applyProtection="1">
      <alignment vertical="center"/>
    </xf>
    <xf numFmtId="164" fontId="5" fillId="0" borderId="16" xfId="0" applyNumberFormat="1" applyFont="1" applyFill="1" applyBorder="1" applyAlignment="1" applyProtection="1">
      <alignment vertical="center"/>
    </xf>
    <xf numFmtId="0" fontId="4" fillId="0" borderId="17" xfId="0" applyNumberFormat="1" applyFont="1" applyFill="1" applyBorder="1" applyAlignment="1" applyProtection="1">
      <alignment vertical="center"/>
    </xf>
    <xf numFmtId="0" fontId="4" fillId="0" borderId="18" xfId="0" applyNumberFormat="1" applyFont="1" applyFill="1" applyBorder="1" applyAlignment="1" applyProtection="1">
      <alignment vertical="center"/>
    </xf>
    <xf numFmtId="0" fontId="5" fillId="0" borderId="19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20" xfId="0" applyNumberFormat="1" applyFont="1" applyFill="1" applyBorder="1" applyAlignment="1" applyProtection="1">
      <alignment vertical="center"/>
    </xf>
    <xf numFmtId="164" fontId="5" fillId="0" borderId="19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4" fillId="0" borderId="16" xfId="0" applyNumberFormat="1" applyFont="1" applyFill="1" applyBorder="1" applyAlignment="1" applyProtection="1">
      <alignment vertical="center"/>
    </xf>
    <xf numFmtId="164" fontId="5" fillId="0" borderId="21" xfId="0" applyNumberFormat="1" applyFont="1" applyFill="1" applyBorder="1" applyAlignment="1" applyProtection="1">
      <alignment vertical="center"/>
    </xf>
    <xf numFmtId="164" fontId="5" fillId="0" borderId="22" xfId="0" applyNumberFormat="1" applyFont="1" applyFill="1" applyBorder="1" applyAlignment="1" applyProtection="1">
      <alignment vertical="center"/>
    </xf>
    <xf numFmtId="164" fontId="5" fillId="0" borderId="23" xfId="0" applyNumberFormat="1" applyFont="1" applyFill="1" applyBorder="1" applyAlignment="1" applyProtection="1">
      <alignment vertical="center"/>
    </xf>
    <xf numFmtId="0" fontId="4" fillId="0" borderId="24" xfId="0" applyNumberFormat="1" applyFont="1" applyFill="1" applyBorder="1" applyAlignment="1" applyProtection="1">
      <alignment vertical="center"/>
    </xf>
    <xf numFmtId="164" fontId="5" fillId="0" borderId="25" xfId="0" applyNumberFormat="1" applyFont="1" applyFill="1" applyBorder="1" applyAlignment="1" applyProtection="1">
      <alignment vertical="center"/>
    </xf>
    <xf numFmtId="0" fontId="4" fillId="0" borderId="26" xfId="0" applyNumberFormat="1" applyFont="1" applyFill="1" applyBorder="1" applyAlignment="1" applyProtection="1">
      <alignment vertical="center"/>
    </xf>
    <xf numFmtId="0" fontId="4" fillId="0" borderId="27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4" fillId="0" borderId="23" xfId="0" applyNumberFormat="1" applyFont="1" applyFill="1" applyBorder="1" applyAlignment="1" applyProtection="1">
      <alignment vertical="center"/>
    </xf>
    <xf numFmtId="164" fontId="5" fillId="0" borderId="24" xfId="0" applyNumberFormat="1" applyFont="1" applyFill="1" applyBorder="1" applyAlignment="1" applyProtection="1">
      <alignment vertical="center"/>
    </xf>
    <xf numFmtId="49" fontId="5" fillId="0" borderId="21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Alignment="1" applyProtection="1">
      <alignment vertical="center"/>
    </xf>
    <xf numFmtId="0" fontId="4" fillId="0" borderId="11" xfId="0" applyNumberFormat="1" applyFont="1" applyFill="1" applyBorder="1" applyAlignment="1" applyProtection="1">
      <alignment vertical="center"/>
    </xf>
    <xf numFmtId="0" fontId="4" fillId="0" borderId="12" xfId="0" applyNumberFormat="1" applyFont="1" applyFill="1" applyBorder="1" applyAlignment="1" applyProtection="1">
      <alignment vertical="center"/>
    </xf>
    <xf numFmtId="0" fontId="4" fillId="0" borderId="13" xfId="0" applyNumberFormat="1" applyFont="1" applyFill="1" applyBorder="1" applyAlignment="1" applyProtection="1">
      <alignment vertical="center"/>
    </xf>
    <xf numFmtId="0" fontId="4" fillId="0" borderId="28" xfId="0" applyNumberFormat="1" applyFont="1" applyFill="1" applyBorder="1" applyAlignment="1" applyProtection="1">
      <alignment vertical="center"/>
    </xf>
    <xf numFmtId="0" fontId="4" fillId="0" borderId="29" xfId="0" applyNumberFormat="1" applyFont="1" applyFill="1" applyBorder="1" applyAlignment="1" applyProtection="1">
      <alignment vertical="center"/>
    </xf>
    <xf numFmtId="0" fontId="8" fillId="0" borderId="29" xfId="0" applyNumberFormat="1" applyFont="1" applyFill="1" applyBorder="1" applyAlignment="1" applyProtection="1">
      <alignment vertical="center"/>
    </xf>
    <xf numFmtId="0" fontId="4" fillId="0" borderId="30" xfId="0" applyNumberFormat="1" applyFont="1" applyFill="1" applyBorder="1" applyAlignment="1" applyProtection="1">
      <alignment vertical="center"/>
    </xf>
    <xf numFmtId="0" fontId="4" fillId="0" borderId="31" xfId="0" applyNumberFormat="1" applyFont="1" applyFill="1" applyBorder="1" applyAlignment="1" applyProtection="1">
      <alignment vertical="center"/>
    </xf>
    <xf numFmtId="0" fontId="4" fillId="0" borderId="32" xfId="0" applyNumberFormat="1" applyFont="1" applyFill="1" applyBorder="1" applyAlignment="1" applyProtection="1">
      <alignment vertical="center"/>
    </xf>
    <xf numFmtId="0" fontId="4" fillId="0" borderId="33" xfId="0" applyNumberFormat="1" applyFont="1" applyFill="1" applyBorder="1" applyAlignment="1" applyProtection="1">
      <alignment vertical="center"/>
    </xf>
    <xf numFmtId="0" fontId="4" fillId="0" borderId="34" xfId="0" applyNumberFormat="1" applyFont="1" applyFill="1" applyBorder="1" applyAlignment="1" applyProtection="1">
      <alignment vertical="center"/>
    </xf>
    <xf numFmtId="0" fontId="4" fillId="0" borderId="35" xfId="0" applyNumberFormat="1" applyFont="1" applyFill="1" applyBorder="1" applyAlignment="1" applyProtection="1">
      <alignment vertical="center"/>
    </xf>
    <xf numFmtId="3" fontId="1" fillId="0" borderId="36" xfId="0" applyNumberFormat="1" applyFont="1" applyFill="1" applyBorder="1" applyAlignment="1" applyProtection="1">
      <alignment vertical="center"/>
    </xf>
    <xf numFmtId="3" fontId="1" fillId="0" borderId="37" xfId="0" applyNumberFormat="1" applyFont="1" applyFill="1" applyBorder="1" applyAlignment="1" applyProtection="1">
      <alignment vertical="center"/>
    </xf>
    <xf numFmtId="167" fontId="9" fillId="0" borderId="38" xfId="0" applyNumberFormat="1" applyFont="1" applyFill="1" applyBorder="1" applyAlignment="1" applyProtection="1">
      <alignment horizontal="right" vertical="center" wrapText="1"/>
    </xf>
    <xf numFmtId="4" fontId="9" fillId="0" borderId="39" xfId="0" applyNumberFormat="1" applyFont="1" applyFill="1" applyBorder="1" applyAlignment="1" applyProtection="1">
      <alignment horizontal="right" vertical="center" wrapText="1"/>
    </xf>
    <xf numFmtId="3" fontId="1" fillId="0" borderId="38" xfId="0" applyNumberFormat="1" applyFont="1" applyFill="1" applyBorder="1" applyAlignment="1" applyProtection="1">
      <alignment vertical="center"/>
    </xf>
    <xf numFmtId="3" fontId="1" fillId="0" borderId="39" xfId="0" applyNumberFormat="1" applyFont="1" applyFill="1" applyBorder="1" applyAlignment="1" applyProtection="1">
      <alignment vertical="center"/>
    </xf>
    <xf numFmtId="3" fontId="9" fillId="0" borderId="37" xfId="0" applyNumberFormat="1" applyFont="1" applyFill="1" applyBorder="1" applyAlignment="1" applyProtection="1">
      <alignment vertical="center" wrapText="1"/>
    </xf>
    <xf numFmtId="4" fontId="9" fillId="0" borderId="37" xfId="0" applyNumberFormat="1" applyFont="1" applyFill="1" applyBorder="1" applyAlignment="1" applyProtection="1">
      <alignment horizontal="right" vertical="center" wrapText="1"/>
    </xf>
    <xf numFmtId="3" fontId="1" fillId="0" borderId="40" xfId="0" applyNumberFormat="1" applyFont="1" applyFill="1" applyBorder="1" applyAlignment="1" applyProtection="1">
      <alignment vertical="center"/>
    </xf>
    <xf numFmtId="164" fontId="8" fillId="0" borderId="29" xfId="0" applyNumberFormat="1" applyFont="1" applyFill="1" applyBorder="1" applyAlignment="1" applyProtection="1">
      <alignment vertical="center" wrapText="1"/>
    </xf>
    <xf numFmtId="0" fontId="10" fillId="0" borderId="31" xfId="0" applyNumberFormat="1" applyFont="1" applyFill="1" applyBorder="1" applyAlignment="1" applyProtection="1">
      <alignment vertical="center"/>
    </xf>
    <xf numFmtId="0" fontId="10" fillId="0" borderId="33" xfId="0" applyNumberFormat="1" applyFont="1" applyFill="1" applyBorder="1" applyAlignment="1" applyProtection="1">
      <alignment vertical="center"/>
    </xf>
    <xf numFmtId="0" fontId="8" fillId="0" borderId="34" xfId="0" applyNumberFormat="1" applyFont="1" applyFill="1" applyBorder="1" applyAlignment="1" applyProtection="1">
      <alignment vertical="center"/>
    </xf>
    <xf numFmtId="0" fontId="8" fillId="0" borderId="32" xfId="0" applyNumberFormat="1" applyFont="1" applyFill="1" applyBorder="1" applyAlignment="1" applyProtection="1">
      <alignment vertical="center"/>
    </xf>
    <xf numFmtId="0" fontId="8" fillId="0" borderId="35" xfId="0" applyNumberFormat="1" applyFont="1" applyFill="1" applyBorder="1" applyAlignment="1" applyProtection="1">
      <alignment vertical="center"/>
    </xf>
    <xf numFmtId="0" fontId="8" fillId="0" borderId="33" xfId="0" applyNumberFormat="1" applyFont="1" applyFill="1" applyBorder="1" applyAlignment="1" applyProtection="1">
      <alignment vertical="center"/>
    </xf>
    <xf numFmtId="1" fontId="4" fillId="0" borderId="41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vertical="center"/>
    </xf>
    <xf numFmtId="0" fontId="4" fillId="0" borderId="21" xfId="0" applyNumberFormat="1" applyFont="1" applyFill="1" applyBorder="1" applyAlignment="1" applyProtection="1">
      <alignment vertical="center"/>
    </xf>
    <xf numFmtId="4" fontId="9" fillId="0" borderId="22" xfId="0" applyNumberFormat="1" applyFont="1" applyFill="1" applyBorder="1" applyAlignment="1" applyProtection="1">
      <alignment horizontal="right" vertical="center" wrapText="1"/>
    </xf>
    <xf numFmtId="49" fontId="4" fillId="0" borderId="42" xfId="0" applyNumberFormat="1" applyFont="1" applyFill="1" applyBorder="1" applyAlignment="1" applyProtection="1">
      <alignment vertical="center"/>
    </xf>
    <xf numFmtId="0" fontId="4" fillId="0" borderId="22" xfId="0" applyNumberFormat="1" applyFont="1" applyFill="1" applyBorder="1" applyAlignment="1" applyProtection="1">
      <alignment vertical="center"/>
    </xf>
    <xf numFmtId="4" fontId="1" fillId="0" borderId="22" xfId="0" applyNumberFormat="1" applyFont="1" applyFill="1" applyBorder="1" applyAlignment="1" applyProtection="1">
      <alignment horizontal="right" vertical="center"/>
    </xf>
    <xf numFmtId="3" fontId="1" fillId="0" borderId="23" xfId="0" applyNumberFormat="1" applyFont="1" applyFill="1" applyBorder="1" applyAlignment="1" applyProtection="1">
      <alignment vertical="center"/>
    </xf>
    <xf numFmtId="0" fontId="12" fillId="0" borderId="23" xfId="0" applyNumberFormat="1" applyFont="1" applyFill="1" applyBorder="1" applyAlignment="1" applyProtection="1">
      <alignment horizontal="right" vertical="center"/>
    </xf>
    <xf numFmtId="10" fontId="12" fillId="0" borderId="24" xfId="0" applyNumberFormat="1" applyFont="1" applyFill="1" applyBorder="1" applyAlignment="1" applyProtection="1">
      <alignment horizontal="left" vertical="center" wrapText="1"/>
    </xf>
    <xf numFmtId="0" fontId="4" fillId="0" borderId="42" xfId="0" applyNumberFormat="1" applyFont="1" applyFill="1" applyBorder="1" applyAlignment="1" applyProtection="1">
      <alignment vertical="center"/>
    </xf>
    <xf numFmtId="0" fontId="4" fillId="0" borderId="25" xfId="0" applyNumberFormat="1" applyFont="1" applyFill="1" applyBorder="1" applyAlignment="1" applyProtection="1">
      <alignment vertical="center"/>
    </xf>
    <xf numFmtId="1" fontId="4" fillId="0" borderId="43" xfId="0" applyNumberFormat="1" applyFont="1" applyFill="1" applyBorder="1" applyAlignment="1" applyProtection="1">
      <alignment horizontal="center" vertical="center"/>
    </xf>
    <xf numFmtId="3" fontId="1" fillId="0" borderId="22" xfId="0" applyNumberFormat="1" applyFont="1" applyFill="1" applyBorder="1" applyAlignment="1" applyProtection="1">
      <alignment vertical="center"/>
    </xf>
    <xf numFmtId="0" fontId="11" fillId="0" borderId="22" xfId="0" applyNumberFormat="1" applyFont="1" applyFill="1" applyBorder="1" applyAlignment="1" applyProtection="1">
      <alignment vertical="center"/>
    </xf>
    <xf numFmtId="4" fontId="9" fillId="0" borderId="28" xfId="0" applyNumberFormat="1" applyFont="1" applyFill="1" applyBorder="1" applyAlignment="1" applyProtection="1">
      <alignment horizontal="right" vertical="center" wrapText="1"/>
    </xf>
    <xf numFmtId="49" fontId="4" fillId="0" borderId="30" xfId="0" applyNumberFormat="1" applyFont="1" applyFill="1" applyBorder="1" applyAlignment="1" applyProtection="1">
      <alignment vertical="center"/>
    </xf>
    <xf numFmtId="4" fontId="1" fillId="0" borderId="28" xfId="0" applyNumberFormat="1" applyFont="1" applyFill="1" applyBorder="1" applyAlignment="1" applyProtection="1">
      <alignment horizontal="right" vertical="center"/>
    </xf>
    <xf numFmtId="3" fontId="1" fillId="0" borderId="30" xfId="0" applyNumberFormat="1" applyFont="1" applyFill="1" applyBorder="1" applyAlignment="1" applyProtection="1">
      <alignment vertical="center"/>
    </xf>
    <xf numFmtId="1" fontId="4" fillId="0" borderId="44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vertical="center"/>
    </xf>
    <xf numFmtId="0" fontId="4" fillId="0" borderId="37" xfId="0" applyNumberFormat="1" applyFont="1" applyFill="1" applyBorder="1" applyAlignment="1" applyProtection="1">
      <alignment vertical="center"/>
    </xf>
    <xf numFmtId="0" fontId="4" fillId="0" borderId="38" xfId="0" applyNumberFormat="1" applyFont="1" applyFill="1" applyBorder="1" applyAlignment="1" applyProtection="1">
      <alignment vertical="center"/>
    </xf>
    <xf numFmtId="4" fontId="9" fillId="0" borderId="45" xfId="0" applyNumberFormat="1" applyFont="1" applyFill="1" applyBorder="1" applyAlignment="1" applyProtection="1">
      <alignment horizontal="right" vertical="center" wrapText="1"/>
    </xf>
    <xf numFmtId="49" fontId="4" fillId="0" borderId="13" xfId="0" applyNumberFormat="1" applyFont="1" applyFill="1" applyBorder="1" applyAlignment="1" applyProtection="1">
      <alignment vertical="center"/>
    </xf>
    <xf numFmtId="4" fontId="9" fillId="0" borderId="29" xfId="0" applyNumberFormat="1" applyFont="1" applyFill="1" applyBorder="1" applyAlignment="1" applyProtection="1">
      <alignment horizontal="right" vertical="center" wrapText="1"/>
    </xf>
    <xf numFmtId="3" fontId="9" fillId="0" borderId="12" xfId="0" applyNumberFormat="1" applyFont="1" applyFill="1" applyBorder="1" applyAlignment="1" applyProtection="1">
      <alignment vertical="center" wrapText="1"/>
    </xf>
    <xf numFmtId="0" fontId="8" fillId="0" borderId="8" xfId="0" applyNumberFormat="1" applyFont="1" applyFill="1" applyBorder="1" applyAlignment="1" applyProtection="1">
      <alignment vertical="top"/>
    </xf>
    <xf numFmtId="0" fontId="4" fillId="0" borderId="46" xfId="0" applyNumberFormat="1" applyFont="1" applyFill="1" applyBorder="1" applyAlignment="1" applyProtection="1">
      <alignment vertical="center"/>
    </xf>
    <xf numFmtId="0" fontId="4" fillId="0" borderId="47" xfId="0" applyNumberFormat="1" applyFont="1" applyFill="1" applyBorder="1" applyAlignment="1" applyProtection="1">
      <alignment vertical="center"/>
    </xf>
    <xf numFmtId="1" fontId="10" fillId="0" borderId="31" xfId="0" applyNumberFormat="1" applyFont="1" applyFill="1" applyBorder="1" applyAlignment="1" applyProtection="1">
      <alignment vertical="center"/>
    </xf>
    <xf numFmtId="0" fontId="4" fillId="0" borderId="19" xfId="0" applyNumberFormat="1" applyFont="1" applyFill="1" applyBorder="1" applyAlignment="1" applyProtection="1">
      <alignment vertical="center"/>
    </xf>
    <xf numFmtId="169" fontId="4" fillId="0" borderId="30" xfId="0" applyNumberFormat="1" applyFont="1" applyFill="1" applyBorder="1" applyAlignment="1" applyProtection="1">
      <alignment horizontal="right" vertical="center"/>
    </xf>
    <xf numFmtId="0" fontId="4" fillId="0" borderId="48" xfId="0" applyNumberFormat="1" applyFont="1" applyFill="1" applyBorder="1" applyAlignment="1" applyProtection="1"/>
    <xf numFmtId="0" fontId="4" fillId="0" borderId="25" xfId="0" applyNumberFormat="1" applyFont="1" applyFill="1" applyBorder="1" applyAlignment="1" applyProtection="1"/>
    <xf numFmtId="3" fontId="5" fillId="0" borderId="22" xfId="0" applyNumberFormat="1" applyFont="1" applyFill="1" applyBorder="1" applyAlignment="1" applyProtection="1">
      <alignment horizontal="right" vertical="center" wrapText="1"/>
    </xf>
    <xf numFmtId="4" fontId="5" fillId="0" borderId="23" xfId="0" applyNumberFormat="1" applyFont="1" applyFill="1" applyBorder="1" applyAlignment="1" applyProtection="1">
      <alignment horizontal="right" vertical="center" wrapText="1"/>
    </xf>
    <xf numFmtId="4" fontId="9" fillId="0" borderId="25" xfId="0" applyNumberFormat="1" applyFont="1" applyFill="1" applyBorder="1" applyAlignment="1" applyProtection="1">
      <alignment horizontal="right" vertical="center" wrapText="1"/>
    </xf>
    <xf numFmtId="169" fontId="4" fillId="0" borderId="49" xfId="0" applyNumberFormat="1" applyFont="1" applyFill="1" applyBorder="1" applyAlignment="1" applyProtection="1">
      <alignment horizontal="right" vertical="center"/>
    </xf>
    <xf numFmtId="0" fontId="8" fillId="0" borderId="50" xfId="0" applyNumberFormat="1" applyFont="1" applyFill="1" applyBorder="1" applyAlignment="1" applyProtection="1">
      <alignment vertical="top"/>
    </xf>
    <xf numFmtId="0" fontId="4" fillId="0" borderId="15" xfId="0" applyNumberFormat="1" applyFont="1" applyFill="1" applyBorder="1" applyAlignment="1" applyProtection="1">
      <alignment vertical="center"/>
    </xf>
    <xf numFmtId="169" fontId="4" fillId="0" borderId="42" xfId="0" applyNumberFormat="1" applyFont="1" applyFill="1" applyBorder="1" applyAlignment="1" applyProtection="1">
      <alignment horizontal="right" vertical="center"/>
    </xf>
    <xf numFmtId="0" fontId="8" fillId="0" borderId="39" xfId="0" applyNumberFormat="1" applyFont="1" applyFill="1" applyBorder="1" applyAlignment="1" applyProtection="1">
      <alignment vertical="center"/>
    </xf>
    <xf numFmtId="4" fontId="13" fillId="0" borderId="51" xfId="0" applyNumberFormat="1" applyFont="1" applyFill="1" applyBorder="1" applyAlignment="1" applyProtection="1">
      <alignment horizontal="right" vertical="center" wrapText="1"/>
    </xf>
    <xf numFmtId="0" fontId="4" fillId="0" borderId="52" xfId="0" applyNumberFormat="1" applyFont="1" applyFill="1" applyBorder="1" applyAlignment="1" applyProtection="1">
      <alignment vertical="center"/>
    </xf>
    <xf numFmtId="0" fontId="1" fillId="0" borderId="32" xfId="0" applyNumberFormat="1" applyFont="1" applyFill="1" applyBorder="1" applyAlignment="1" applyProtection="1">
      <alignment vertical="center"/>
    </xf>
    <xf numFmtId="0" fontId="4" fillId="0" borderId="11" xfId="0" applyNumberFormat="1" applyFont="1" applyFill="1" applyBorder="1" applyAlignment="1" applyProtection="1"/>
    <xf numFmtId="0" fontId="4" fillId="0" borderId="53" xfId="0" applyNumberFormat="1" applyFont="1" applyFill="1" applyBorder="1" applyAlignment="1" applyProtection="1">
      <alignment vertical="center"/>
    </xf>
    <xf numFmtId="0" fontId="4" fillId="0" borderId="45" xfId="0" applyNumberFormat="1" applyFont="1" applyFill="1" applyBorder="1" applyAlignment="1" applyProtection="1"/>
    <xf numFmtId="0" fontId="4" fillId="0" borderId="40" xfId="0" applyNumberFormat="1" applyFont="1" applyFill="1" applyBorder="1" applyAlignment="1" applyProtection="1">
      <alignment vertical="center"/>
    </xf>
    <xf numFmtId="2" fontId="1" fillId="0" borderId="0" xfId="0" applyNumberFormat="1" applyFont="1" applyProtection="1">
      <protection locked="0"/>
    </xf>
    <xf numFmtId="49" fontId="14" fillId="7" borderId="0" xfId="0" applyNumberFormat="1" applyFont="1" applyFill="1" applyAlignment="1" applyProtection="1"/>
    <xf numFmtId="49" fontId="7" fillId="7" borderId="0" xfId="0" applyNumberFormat="1" applyFont="1" applyFill="1" applyAlignment="1" applyProtection="1"/>
    <xf numFmtId="49" fontId="15" fillId="7" borderId="0" xfId="0" applyNumberFormat="1" applyFont="1" applyFill="1" applyAlignment="1" applyProtection="1">
      <alignment vertical="center"/>
    </xf>
    <xf numFmtId="0" fontId="5" fillId="8" borderId="0" xfId="0" applyNumberFormat="1" applyFont="1" applyFill="1" applyAlignment="1" applyProtection="1">
      <alignment horizontal="left" vertical="center"/>
    </xf>
    <xf numFmtId="49" fontId="7" fillId="7" borderId="0" xfId="0" applyNumberFormat="1" applyFont="1" applyFill="1" applyAlignment="1" applyProtection="1">
      <alignment vertical="center"/>
    </xf>
    <xf numFmtId="49" fontId="5" fillId="7" borderId="0" xfId="0" applyNumberFormat="1" applyFont="1" applyFill="1" applyAlignment="1" applyProtection="1">
      <alignment horizontal="center" vertical="center"/>
    </xf>
    <xf numFmtId="0" fontId="5" fillId="8" borderId="0" xfId="0" applyNumberFormat="1" applyFont="1" applyFill="1" applyAlignment="1" applyProtection="1">
      <alignment vertical="center"/>
    </xf>
    <xf numFmtId="0" fontId="1" fillId="8" borderId="0" xfId="0" applyFont="1" applyFill="1" applyAlignment="1" applyProtection="1">
      <alignment vertical="center"/>
    </xf>
    <xf numFmtId="49" fontId="5" fillId="7" borderId="0" xfId="0" applyNumberFormat="1" applyFont="1" applyFill="1" applyAlignment="1" applyProtection="1">
      <alignment vertical="center"/>
    </xf>
    <xf numFmtId="49" fontId="5" fillId="8" borderId="0" xfId="0" applyNumberFormat="1" applyFont="1" applyFill="1" applyAlignment="1" applyProtection="1">
      <alignment vertical="center"/>
    </xf>
    <xf numFmtId="49" fontId="5" fillId="7" borderId="0" xfId="0" applyNumberFormat="1" applyFont="1" applyFill="1" applyAlignment="1" applyProtection="1">
      <alignment horizontal="left" vertical="center"/>
    </xf>
    <xf numFmtId="49" fontId="5" fillId="9" borderId="54" xfId="0" applyNumberFormat="1" applyFont="1" applyFill="1" applyBorder="1" applyAlignment="1" applyProtection="1">
      <alignment horizontal="center" vertical="center" wrapText="1"/>
    </xf>
    <xf numFmtId="49" fontId="5" fillId="9" borderId="55" xfId="0" applyNumberFormat="1" applyFont="1" applyFill="1" applyBorder="1" applyAlignment="1" applyProtection="1">
      <alignment horizontal="center" vertical="center" wrapText="1"/>
    </xf>
    <xf numFmtId="49" fontId="5" fillId="9" borderId="56" xfId="0" applyNumberFormat="1" applyFont="1" applyFill="1" applyBorder="1" applyAlignment="1" applyProtection="1">
      <alignment horizontal="center" vertical="center" wrapText="1"/>
    </xf>
    <xf numFmtId="49" fontId="5" fillId="9" borderId="33" xfId="0" applyNumberFormat="1" applyFont="1" applyFill="1" applyBorder="1" applyAlignment="1" applyProtection="1">
      <alignment horizontal="center" vertical="center" wrapText="1"/>
    </xf>
    <xf numFmtId="1" fontId="5" fillId="9" borderId="44" xfId="0" applyNumberFormat="1" applyFont="1" applyFill="1" applyBorder="1" applyAlignment="1" applyProtection="1">
      <alignment horizontal="center" vertical="center" wrapText="1"/>
    </xf>
    <xf numFmtId="1" fontId="5" fillId="9" borderId="57" xfId="0" applyNumberFormat="1" applyFont="1" applyFill="1" applyBorder="1" applyAlignment="1" applyProtection="1">
      <alignment horizontal="center" vertical="center" wrapText="1"/>
    </xf>
    <xf numFmtId="1" fontId="5" fillId="9" borderId="58" xfId="0" applyNumberFormat="1" applyFont="1" applyFill="1" applyBorder="1" applyAlignment="1" applyProtection="1">
      <alignment horizontal="center" vertical="center" wrapText="1"/>
    </xf>
    <xf numFmtId="1" fontId="5" fillId="9" borderId="38" xfId="0" applyNumberFormat="1" applyFont="1" applyFill="1" applyBorder="1" applyAlignment="1" applyProtection="1">
      <alignment horizontal="center" vertical="center" wrapText="1"/>
    </xf>
    <xf numFmtId="0" fontId="1" fillId="8" borderId="0" xfId="0" applyFont="1" applyFill="1" applyProtection="1"/>
    <xf numFmtId="167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right" vertical="center"/>
    </xf>
    <xf numFmtId="167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right" vertical="center"/>
    </xf>
    <xf numFmtId="165" fontId="28" fillId="0" borderId="0" xfId="0" applyNumberFormat="1" applyFont="1" applyAlignment="1">
      <alignment horizontal="right" vertical="center"/>
    </xf>
    <xf numFmtId="0" fontId="4" fillId="0" borderId="0" xfId="0" applyFont="1" applyProtection="1">
      <protection locked="0"/>
    </xf>
    <xf numFmtId="49" fontId="5" fillId="7" borderId="0" xfId="0" applyNumberFormat="1" applyFont="1" applyFill="1" applyAlignment="1" applyProtection="1"/>
    <xf numFmtId="0" fontId="4" fillId="8" borderId="0" xfId="0" applyFont="1" applyFill="1" applyProtection="1"/>
    <xf numFmtId="49" fontId="5" fillId="8" borderId="0" xfId="0" applyNumberFormat="1" applyFont="1" applyFill="1" applyAlignment="1" applyProtection="1">
      <alignment horizontal="left" vertical="center"/>
    </xf>
    <xf numFmtId="49" fontId="4" fillId="10" borderId="55" xfId="0" applyNumberFormat="1" applyFont="1" applyFill="1" applyBorder="1" applyAlignment="1" applyProtection="1">
      <alignment horizontal="center" vertical="center" wrapText="1"/>
    </xf>
    <xf numFmtId="49" fontId="5" fillId="9" borderId="34" xfId="0" applyNumberFormat="1" applyFont="1" applyFill="1" applyBorder="1" applyAlignment="1" applyProtection="1">
      <alignment horizontal="center" vertical="center" wrapText="1"/>
    </xf>
    <xf numFmtId="0" fontId="4" fillId="0" borderId="14" xfId="0" applyFont="1" applyBorder="1" applyProtection="1">
      <protection locked="0"/>
    </xf>
    <xf numFmtId="1" fontId="4" fillId="10" borderId="57" xfId="0" applyNumberFormat="1" applyFont="1" applyFill="1" applyBorder="1" applyAlignment="1" applyProtection="1">
      <alignment horizontal="center" vertical="center" wrapText="1"/>
    </xf>
    <xf numFmtId="1" fontId="5" fillId="9" borderId="39" xfId="0" applyNumberFormat="1" applyFont="1" applyFill="1" applyBorder="1" applyAlignment="1" applyProtection="1">
      <alignment horizontal="center" vertical="center" wrapText="1"/>
    </xf>
    <xf numFmtId="49" fontId="5" fillId="7" borderId="29" xfId="0" applyNumberFormat="1" applyFont="1" applyFill="1" applyBorder="1" applyAlignment="1" applyProtection="1"/>
    <xf numFmtId="0" fontId="4" fillId="8" borderId="29" xfId="0" applyFont="1" applyFill="1" applyBorder="1" applyProtection="1"/>
    <xf numFmtId="0" fontId="4" fillId="8" borderId="30" xfId="0" applyFont="1" applyFill="1" applyBorder="1" applyProtection="1"/>
    <xf numFmtId="0" fontId="26" fillId="0" borderId="9" xfId="0" applyFont="1" applyBorder="1" applyAlignment="1" applyProtection="1">
      <alignment vertical="center"/>
    </xf>
    <xf numFmtId="167" fontId="26" fillId="0" borderId="9" xfId="0" applyNumberFormat="1" applyFont="1" applyBorder="1" applyAlignment="1" applyProtection="1">
      <alignment horizontal="center" vertical="center"/>
    </xf>
    <xf numFmtId="165" fontId="26" fillId="0" borderId="9" xfId="0" applyNumberFormat="1" applyFont="1" applyBorder="1" applyAlignment="1" applyProtection="1">
      <alignment horizontal="right" vertical="center"/>
    </xf>
    <xf numFmtId="167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center" wrapText="1"/>
    </xf>
    <xf numFmtId="165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8" fontId="2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165" fontId="29" fillId="0" borderId="0" xfId="0" applyNumberFormat="1" applyFont="1" applyAlignment="1">
      <alignment horizontal="right" vertical="center"/>
    </xf>
    <xf numFmtId="167" fontId="30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vertical="top"/>
    </xf>
    <xf numFmtId="0" fontId="30" fillId="0" borderId="0" xfId="0" applyFont="1" applyAlignment="1">
      <alignment vertical="center" wrapText="1"/>
    </xf>
    <xf numFmtId="165" fontId="30" fillId="0" borderId="0" xfId="0" applyNumberFormat="1" applyFont="1" applyAlignment="1">
      <alignment horizontal="right" vertical="center"/>
    </xf>
    <xf numFmtId="166" fontId="30" fillId="0" borderId="0" xfId="0" applyNumberFormat="1" applyFont="1" applyAlignment="1">
      <alignment horizontal="right" vertical="center"/>
    </xf>
    <xf numFmtId="168" fontId="30" fillId="0" borderId="0" xfId="0" applyNumberFormat="1" applyFont="1" applyAlignment="1">
      <alignment horizontal="right" vertical="center"/>
    </xf>
    <xf numFmtId="167" fontId="30" fillId="0" borderId="0" xfId="0" applyNumberFormat="1" applyFont="1" applyAlignment="1">
      <alignment horizontal="right" vertical="center"/>
    </xf>
    <xf numFmtId="0" fontId="5" fillId="0" borderId="15" xfId="0" applyNumberFormat="1" applyFont="1" applyFill="1" applyBorder="1" applyAlignment="1" applyProtection="1">
      <alignment horizontal="left" vertical="center" wrapText="1"/>
    </xf>
    <xf numFmtId="0" fontId="5" fillId="0" borderId="16" xfId="0" applyNumberFormat="1" applyFont="1" applyFill="1" applyBorder="1" applyAlignment="1" applyProtection="1">
      <alignment horizontal="left" vertical="center" wrapText="1"/>
    </xf>
    <xf numFmtId="0" fontId="5" fillId="0" borderId="17" xfId="0" applyNumberFormat="1" applyFont="1" applyFill="1" applyBorder="1" applyAlignment="1" applyProtection="1">
      <alignment horizontal="left" vertical="center" wrapText="1"/>
    </xf>
    <xf numFmtId="0" fontId="5" fillId="0" borderId="19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20" xfId="0" applyNumberFormat="1" applyFont="1" applyFill="1" applyBorder="1" applyAlignment="1" applyProtection="1">
      <alignment horizontal="left" vertical="center" wrapText="1"/>
    </xf>
    <xf numFmtId="0" fontId="5" fillId="0" borderId="25" xfId="0" applyNumberFormat="1" applyFont="1" applyFill="1" applyBorder="1" applyAlignment="1" applyProtection="1">
      <alignment horizontal="left" vertical="center" wrapText="1"/>
    </xf>
    <xf numFmtId="0" fontId="5" fillId="0" borderId="26" xfId="0" applyNumberFormat="1" applyFont="1" applyFill="1" applyBorder="1" applyAlignment="1" applyProtection="1">
      <alignment horizontal="left" vertical="center" wrapText="1"/>
    </xf>
    <xf numFmtId="0" fontId="5" fillId="0" borderId="27" xfId="0" applyNumberFormat="1" applyFont="1" applyFill="1" applyBorder="1" applyAlignment="1" applyProtection="1">
      <alignment horizontal="left" vertical="center" wrapText="1"/>
    </xf>
    <xf numFmtId="164" fontId="5" fillId="0" borderId="25" xfId="0" applyNumberFormat="1" applyFont="1" applyFill="1" applyBorder="1" applyAlignment="1" applyProtection="1">
      <alignment horizontal="left" vertical="center" wrapText="1"/>
    </xf>
    <xf numFmtId="164" fontId="5" fillId="0" borderId="26" xfId="0" applyNumberFormat="1" applyFont="1" applyFill="1" applyBorder="1" applyAlignment="1" applyProtection="1">
      <alignment horizontal="left" vertical="center" wrapText="1"/>
    </xf>
    <xf numFmtId="164" fontId="5" fillId="0" borderId="27" xfId="0" applyNumberFormat="1" applyFont="1" applyFill="1" applyBorder="1" applyAlignment="1" applyProtection="1">
      <alignment horizontal="left" vertical="center" wrapText="1"/>
    </xf>
  </cellXfs>
  <cellStyles count="12">
    <cellStyle name="Dobrá" xfId="1"/>
    <cellStyle name="Kontrolná bunka" xfId="2"/>
    <cellStyle name="Nadpis 1" xfId="3"/>
    <cellStyle name="Nadpis 2" xfId="4"/>
    <cellStyle name="Nadpis 3" xfId="5"/>
    <cellStyle name="Nadpis 4" xfId="6"/>
    <cellStyle name="Neutrálna" xfId="7"/>
    <cellStyle name="Normal" xfId="0" builtinId="0"/>
    <cellStyle name="Prepojená bunka" xfId="8"/>
    <cellStyle name="Vstup" xfId="9"/>
    <cellStyle name="Výpočet" xfId="10"/>
    <cellStyle name="Výstup" xfId="1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4"/>
  <sheetViews>
    <sheetView showGridLines="0" topLeftCell="A2" zoomScaleNormal="100" workbookViewId="0">
      <selection activeCell="T30" sqref="T30"/>
    </sheetView>
  </sheetViews>
  <sheetFormatPr defaultRowHeight="12.75"/>
  <cols>
    <col min="1" max="1" width="2.42578125" style="7" customWidth="1"/>
    <col min="2" max="2" width="1.85546875" style="7" customWidth="1"/>
    <col min="3" max="3" width="2.85546875" style="7" customWidth="1"/>
    <col min="4" max="4" width="6.7109375" style="7" customWidth="1"/>
    <col min="5" max="5" width="13.5703125" style="7" customWidth="1"/>
    <col min="6" max="6" width="0.5703125" style="7" customWidth="1"/>
    <col min="7" max="7" width="2.5703125" style="7" customWidth="1"/>
    <col min="8" max="8" width="2.7109375" style="7" customWidth="1"/>
    <col min="9" max="9" width="10.42578125" style="7" customWidth="1"/>
    <col min="10" max="10" width="13.42578125" style="7" customWidth="1"/>
    <col min="11" max="11" width="0.7109375" style="7" customWidth="1"/>
    <col min="12" max="12" width="2.42578125" style="7" customWidth="1"/>
    <col min="13" max="13" width="2.85546875" style="7" customWidth="1"/>
    <col min="14" max="14" width="2" style="7" customWidth="1"/>
    <col min="15" max="15" width="12.42578125" style="7" customWidth="1"/>
    <col min="16" max="16" width="3" style="7" customWidth="1"/>
    <col min="17" max="17" width="2" style="7" customWidth="1"/>
    <col min="18" max="18" width="13.5703125" style="7" customWidth="1"/>
    <col min="19" max="19" width="0.5703125" style="7" customWidth="1"/>
    <col min="20" max="16384" width="9.140625" style="7"/>
  </cols>
  <sheetData>
    <row r="1" spans="1:19" ht="12.75" hidden="1" customHeight="1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0"/>
    </row>
    <row r="2" spans="1:19" ht="23.25" customHeight="1">
      <c r="A2" s="8"/>
      <c r="B2" s="9"/>
      <c r="C2" s="9"/>
      <c r="D2" s="9"/>
      <c r="E2" s="9"/>
      <c r="F2" s="9"/>
      <c r="G2" s="11" t="s">
        <v>0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</row>
    <row r="3" spans="1:19" ht="12" hidden="1" customHeight="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4"/>
    </row>
    <row r="4" spans="1:19" ht="8.25" customHeight="1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</row>
    <row r="5" spans="1:19" ht="24" customHeight="1">
      <c r="A5" s="18"/>
      <c r="B5" s="19" t="s">
        <v>1</v>
      </c>
      <c r="C5" s="19"/>
      <c r="D5" s="19"/>
      <c r="E5" s="180" t="s">
        <v>267</v>
      </c>
      <c r="F5" s="181"/>
      <c r="G5" s="181"/>
      <c r="H5" s="181"/>
      <c r="I5" s="181"/>
      <c r="J5" s="182"/>
      <c r="K5" s="19"/>
      <c r="L5" s="19"/>
      <c r="M5" s="19"/>
      <c r="N5" s="19"/>
      <c r="O5" s="19" t="s">
        <v>2</v>
      </c>
      <c r="P5" s="20" t="s">
        <v>3</v>
      </c>
      <c r="Q5" s="21"/>
      <c r="R5" s="22"/>
      <c r="S5" s="23"/>
    </row>
    <row r="6" spans="1:19" ht="17.25" hidden="1" customHeight="1">
      <c r="A6" s="18"/>
      <c r="B6" s="19" t="s">
        <v>4</v>
      </c>
      <c r="C6" s="19"/>
      <c r="D6" s="19"/>
      <c r="E6" s="24" t="s">
        <v>5</v>
      </c>
      <c r="F6" s="25"/>
      <c r="G6" s="25"/>
      <c r="H6" s="25"/>
      <c r="I6" s="25"/>
      <c r="J6" s="26"/>
      <c r="K6" s="19"/>
      <c r="L6" s="19"/>
      <c r="M6" s="19"/>
      <c r="N6" s="19"/>
      <c r="O6" s="19"/>
      <c r="P6" s="27"/>
      <c r="Q6" s="28"/>
      <c r="R6" s="26"/>
      <c r="S6" s="23"/>
    </row>
    <row r="7" spans="1:19" ht="24" customHeight="1">
      <c r="A7" s="18"/>
      <c r="B7" s="19" t="s">
        <v>6</v>
      </c>
      <c r="C7" s="19"/>
      <c r="D7" s="19"/>
      <c r="E7" s="183" t="s">
        <v>7</v>
      </c>
      <c r="F7" s="184"/>
      <c r="G7" s="184"/>
      <c r="H7" s="184"/>
      <c r="I7" s="184"/>
      <c r="J7" s="185"/>
      <c r="K7" s="19"/>
      <c r="L7" s="19"/>
      <c r="M7" s="19"/>
      <c r="N7" s="19"/>
      <c r="O7" s="19" t="s">
        <v>8</v>
      </c>
      <c r="P7" s="27" t="s">
        <v>9</v>
      </c>
      <c r="Q7" s="28"/>
      <c r="R7" s="26"/>
      <c r="S7" s="23"/>
    </row>
    <row r="8" spans="1:19" ht="17.25" hidden="1" customHeight="1">
      <c r="A8" s="18"/>
      <c r="B8" s="19" t="s">
        <v>10</v>
      </c>
      <c r="C8" s="19"/>
      <c r="D8" s="19"/>
      <c r="E8" s="24" t="s">
        <v>11</v>
      </c>
      <c r="F8" s="19"/>
      <c r="G8" s="19"/>
      <c r="H8" s="19"/>
      <c r="I8" s="19"/>
      <c r="J8" s="26"/>
      <c r="K8" s="19"/>
      <c r="L8" s="19"/>
      <c r="M8" s="19"/>
      <c r="N8" s="19"/>
      <c r="O8" s="19"/>
      <c r="P8" s="27"/>
      <c r="Q8" s="28"/>
      <c r="R8" s="26"/>
      <c r="S8" s="23"/>
    </row>
    <row r="9" spans="1:19" ht="24" customHeight="1">
      <c r="A9" s="18"/>
      <c r="B9" s="19" t="s">
        <v>12</v>
      </c>
      <c r="C9" s="19"/>
      <c r="D9" s="19"/>
      <c r="E9" s="186" t="s">
        <v>3</v>
      </c>
      <c r="F9" s="187"/>
      <c r="G9" s="187"/>
      <c r="H9" s="187"/>
      <c r="I9" s="187"/>
      <c r="J9" s="188"/>
      <c r="K9" s="19"/>
      <c r="L9" s="19"/>
      <c r="M9" s="19"/>
      <c r="N9" s="19"/>
      <c r="O9" s="19" t="s">
        <v>13</v>
      </c>
      <c r="P9" s="189" t="s">
        <v>14</v>
      </c>
      <c r="Q9" s="190"/>
      <c r="R9" s="191"/>
      <c r="S9" s="23"/>
    </row>
    <row r="10" spans="1:19" ht="17.25" hidden="1" customHeight="1">
      <c r="A10" s="18"/>
      <c r="B10" s="19" t="s">
        <v>15</v>
      </c>
      <c r="C10" s="19"/>
      <c r="D10" s="19"/>
      <c r="E10" s="29" t="s">
        <v>3</v>
      </c>
      <c r="F10" s="25"/>
      <c r="G10" s="25"/>
      <c r="H10" s="25"/>
      <c r="I10" s="25"/>
      <c r="J10" s="25"/>
      <c r="K10" s="19"/>
      <c r="L10" s="19"/>
      <c r="M10" s="19"/>
      <c r="N10" s="19"/>
      <c r="O10" s="19"/>
      <c r="P10" s="28"/>
      <c r="Q10" s="28"/>
      <c r="R10" s="25"/>
      <c r="S10" s="23"/>
    </row>
    <row r="11" spans="1:19" ht="17.25" hidden="1" customHeight="1">
      <c r="A11" s="18"/>
      <c r="B11" s="19" t="s">
        <v>16</v>
      </c>
      <c r="C11" s="19"/>
      <c r="D11" s="19"/>
      <c r="E11" s="29" t="s">
        <v>3</v>
      </c>
      <c r="F11" s="25"/>
      <c r="G11" s="25"/>
      <c r="H11" s="25"/>
      <c r="I11" s="25"/>
      <c r="J11" s="25"/>
      <c r="K11" s="19"/>
      <c r="L11" s="19"/>
      <c r="M11" s="19"/>
      <c r="N11" s="19"/>
      <c r="O11" s="19"/>
      <c r="P11" s="28"/>
      <c r="Q11" s="28"/>
      <c r="R11" s="25"/>
      <c r="S11" s="23"/>
    </row>
    <row r="12" spans="1:19" ht="17.25" hidden="1" customHeight="1">
      <c r="A12" s="18"/>
      <c r="B12" s="19" t="s">
        <v>17</v>
      </c>
      <c r="C12" s="19"/>
      <c r="D12" s="19"/>
      <c r="E12" s="29" t="s">
        <v>3</v>
      </c>
      <c r="F12" s="25"/>
      <c r="G12" s="25"/>
      <c r="H12" s="25"/>
      <c r="I12" s="25"/>
      <c r="J12" s="25"/>
      <c r="K12" s="19"/>
      <c r="L12" s="19"/>
      <c r="M12" s="19"/>
      <c r="N12" s="19"/>
      <c r="O12" s="19"/>
      <c r="P12" s="28"/>
      <c r="Q12" s="28"/>
      <c r="R12" s="25"/>
      <c r="S12" s="23"/>
    </row>
    <row r="13" spans="1:19" ht="17.25" hidden="1" customHeight="1">
      <c r="A13" s="18"/>
      <c r="B13" s="19"/>
      <c r="C13" s="19"/>
      <c r="D13" s="19"/>
      <c r="E13" s="29" t="s">
        <v>3</v>
      </c>
      <c r="F13" s="25"/>
      <c r="G13" s="25"/>
      <c r="H13" s="25"/>
      <c r="I13" s="25"/>
      <c r="J13" s="25"/>
      <c r="K13" s="19"/>
      <c r="L13" s="19"/>
      <c r="M13" s="19"/>
      <c r="N13" s="19"/>
      <c r="O13" s="19"/>
      <c r="P13" s="28"/>
      <c r="Q13" s="28"/>
      <c r="R13" s="25"/>
      <c r="S13" s="23"/>
    </row>
    <row r="14" spans="1:19" ht="17.25" hidden="1" customHeight="1">
      <c r="A14" s="18"/>
      <c r="B14" s="19"/>
      <c r="C14" s="19"/>
      <c r="D14" s="19"/>
      <c r="E14" s="29" t="s">
        <v>3</v>
      </c>
      <c r="F14" s="25"/>
      <c r="G14" s="25"/>
      <c r="H14" s="25"/>
      <c r="I14" s="25"/>
      <c r="J14" s="25"/>
      <c r="K14" s="19"/>
      <c r="L14" s="19"/>
      <c r="M14" s="19"/>
      <c r="N14" s="19"/>
      <c r="O14" s="19"/>
      <c r="P14" s="28"/>
      <c r="Q14" s="28"/>
      <c r="R14" s="25"/>
      <c r="S14" s="23"/>
    </row>
    <row r="15" spans="1:19" ht="17.25" hidden="1" customHeight="1">
      <c r="A15" s="18"/>
      <c r="B15" s="19"/>
      <c r="C15" s="19"/>
      <c r="D15" s="19"/>
      <c r="E15" s="29" t="s">
        <v>3</v>
      </c>
      <c r="F15" s="25"/>
      <c r="G15" s="25"/>
      <c r="H15" s="25"/>
      <c r="I15" s="25"/>
      <c r="J15" s="25"/>
      <c r="K15" s="19"/>
      <c r="L15" s="19"/>
      <c r="M15" s="19"/>
      <c r="N15" s="19"/>
      <c r="O15" s="19"/>
      <c r="P15" s="28"/>
      <c r="Q15" s="28"/>
      <c r="R15" s="25"/>
      <c r="S15" s="23"/>
    </row>
    <row r="16" spans="1:19" ht="17.25" hidden="1" customHeight="1">
      <c r="A16" s="18"/>
      <c r="B16" s="19"/>
      <c r="C16" s="19"/>
      <c r="D16" s="19"/>
      <c r="E16" s="29" t="s">
        <v>3</v>
      </c>
      <c r="F16" s="25"/>
      <c r="G16" s="25"/>
      <c r="H16" s="25"/>
      <c r="I16" s="25"/>
      <c r="J16" s="25"/>
      <c r="K16" s="19"/>
      <c r="L16" s="19"/>
      <c r="M16" s="19"/>
      <c r="N16" s="19"/>
      <c r="O16" s="19"/>
      <c r="P16" s="28"/>
      <c r="Q16" s="28"/>
      <c r="R16" s="25"/>
      <c r="S16" s="23"/>
    </row>
    <row r="17" spans="1:19" ht="17.25" hidden="1" customHeight="1">
      <c r="A17" s="18"/>
      <c r="B17" s="19"/>
      <c r="C17" s="19"/>
      <c r="D17" s="19"/>
      <c r="E17" s="29" t="s">
        <v>3</v>
      </c>
      <c r="F17" s="25"/>
      <c r="G17" s="25"/>
      <c r="H17" s="25"/>
      <c r="I17" s="25"/>
      <c r="J17" s="25"/>
      <c r="K17" s="19"/>
      <c r="L17" s="19"/>
      <c r="M17" s="19"/>
      <c r="N17" s="19"/>
      <c r="O17" s="19"/>
      <c r="P17" s="28"/>
      <c r="Q17" s="28"/>
      <c r="R17" s="25"/>
      <c r="S17" s="23"/>
    </row>
    <row r="18" spans="1:19" ht="17.25" hidden="1" customHeight="1">
      <c r="A18" s="18"/>
      <c r="B18" s="19"/>
      <c r="C18" s="19"/>
      <c r="D18" s="19"/>
      <c r="E18" s="29" t="s">
        <v>3</v>
      </c>
      <c r="F18" s="25"/>
      <c r="G18" s="25"/>
      <c r="H18" s="25"/>
      <c r="I18" s="25"/>
      <c r="J18" s="25"/>
      <c r="K18" s="19"/>
      <c r="L18" s="19"/>
      <c r="M18" s="19"/>
      <c r="N18" s="19"/>
      <c r="O18" s="19"/>
      <c r="P18" s="28"/>
      <c r="Q18" s="28"/>
      <c r="R18" s="25"/>
      <c r="S18" s="23"/>
    </row>
    <row r="19" spans="1:19" ht="17.25" hidden="1" customHeight="1">
      <c r="A19" s="18"/>
      <c r="B19" s="19"/>
      <c r="C19" s="19"/>
      <c r="D19" s="19"/>
      <c r="E19" s="29" t="s">
        <v>3</v>
      </c>
      <c r="F19" s="25"/>
      <c r="G19" s="25"/>
      <c r="H19" s="25"/>
      <c r="I19" s="25"/>
      <c r="J19" s="25"/>
      <c r="K19" s="19"/>
      <c r="L19" s="19"/>
      <c r="M19" s="19"/>
      <c r="N19" s="19"/>
      <c r="O19" s="19"/>
      <c r="P19" s="28"/>
      <c r="Q19" s="28"/>
      <c r="R19" s="25"/>
      <c r="S19" s="23"/>
    </row>
    <row r="20" spans="1:19" ht="17.25" hidden="1" customHeight="1">
      <c r="A20" s="18"/>
      <c r="B20" s="19"/>
      <c r="C20" s="19"/>
      <c r="D20" s="19"/>
      <c r="E20" s="29" t="s">
        <v>3</v>
      </c>
      <c r="F20" s="25"/>
      <c r="G20" s="25"/>
      <c r="H20" s="25"/>
      <c r="I20" s="25"/>
      <c r="J20" s="25"/>
      <c r="K20" s="19"/>
      <c r="L20" s="19"/>
      <c r="M20" s="19"/>
      <c r="N20" s="19"/>
      <c r="O20" s="19"/>
      <c r="P20" s="28"/>
      <c r="Q20" s="28"/>
      <c r="R20" s="25"/>
      <c r="S20" s="23"/>
    </row>
    <row r="21" spans="1:19" ht="17.25" hidden="1" customHeight="1">
      <c r="A21" s="18"/>
      <c r="B21" s="19"/>
      <c r="C21" s="19"/>
      <c r="D21" s="19"/>
      <c r="E21" s="29" t="s">
        <v>3</v>
      </c>
      <c r="F21" s="25"/>
      <c r="G21" s="25"/>
      <c r="H21" s="25"/>
      <c r="I21" s="25"/>
      <c r="J21" s="25"/>
      <c r="K21" s="19"/>
      <c r="L21" s="19"/>
      <c r="M21" s="19"/>
      <c r="N21" s="19"/>
      <c r="O21" s="19"/>
      <c r="P21" s="28"/>
      <c r="Q21" s="28"/>
      <c r="R21" s="25"/>
      <c r="S21" s="23"/>
    </row>
    <row r="22" spans="1:19" ht="17.25" hidden="1" customHeight="1">
      <c r="A22" s="18"/>
      <c r="B22" s="19"/>
      <c r="C22" s="19"/>
      <c r="D22" s="19"/>
      <c r="E22" s="29" t="s">
        <v>3</v>
      </c>
      <c r="F22" s="25"/>
      <c r="G22" s="25"/>
      <c r="H22" s="25"/>
      <c r="I22" s="25"/>
      <c r="J22" s="25"/>
      <c r="K22" s="19"/>
      <c r="L22" s="19"/>
      <c r="M22" s="19"/>
      <c r="N22" s="19"/>
      <c r="O22" s="19"/>
      <c r="P22" s="28"/>
      <c r="Q22" s="28"/>
      <c r="R22" s="25"/>
      <c r="S22" s="23"/>
    </row>
    <row r="23" spans="1:19" ht="17.25" hidden="1" customHeight="1">
      <c r="A23" s="18"/>
      <c r="B23" s="19"/>
      <c r="C23" s="19"/>
      <c r="D23" s="19"/>
      <c r="E23" s="29" t="s">
        <v>3</v>
      </c>
      <c r="F23" s="25"/>
      <c r="G23" s="25"/>
      <c r="H23" s="25"/>
      <c r="I23" s="25"/>
      <c r="J23" s="25"/>
      <c r="K23" s="19"/>
      <c r="L23" s="19"/>
      <c r="M23" s="19"/>
      <c r="N23" s="19"/>
      <c r="O23" s="19"/>
      <c r="P23" s="28"/>
      <c r="Q23" s="28"/>
      <c r="R23" s="25"/>
      <c r="S23" s="23"/>
    </row>
    <row r="24" spans="1:19" ht="17.25" hidden="1" customHeight="1">
      <c r="A24" s="18"/>
      <c r="B24" s="19"/>
      <c r="C24" s="19"/>
      <c r="D24" s="19"/>
      <c r="E24" s="29" t="s">
        <v>3</v>
      </c>
      <c r="F24" s="25"/>
      <c r="G24" s="25"/>
      <c r="H24" s="25"/>
      <c r="I24" s="25"/>
      <c r="J24" s="25"/>
      <c r="K24" s="19"/>
      <c r="L24" s="19"/>
      <c r="M24" s="19"/>
      <c r="N24" s="19"/>
      <c r="O24" s="19"/>
      <c r="P24" s="28"/>
      <c r="Q24" s="28"/>
      <c r="R24" s="25"/>
      <c r="S24" s="23"/>
    </row>
    <row r="25" spans="1:19" ht="17.25" customHeight="1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 t="s">
        <v>18</v>
      </c>
      <c r="P25" s="19" t="s">
        <v>19</v>
      </c>
      <c r="Q25" s="19"/>
      <c r="R25" s="19"/>
      <c r="S25" s="23"/>
    </row>
    <row r="26" spans="1:19" ht="17.850000000000001" customHeight="1">
      <c r="A26" s="18"/>
      <c r="B26" s="19" t="s">
        <v>20</v>
      </c>
      <c r="C26" s="19"/>
      <c r="D26" s="19"/>
      <c r="E26" s="20" t="s">
        <v>3</v>
      </c>
      <c r="F26" s="30"/>
      <c r="G26" s="30"/>
      <c r="H26" s="30"/>
      <c r="I26" s="30"/>
      <c r="J26" s="22"/>
      <c r="K26" s="19"/>
      <c r="L26" s="19"/>
      <c r="M26" s="19"/>
      <c r="N26" s="19"/>
      <c r="O26" s="31" t="s">
        <v>9</v>
      </c>
      <c r="P26" s="32" t="s">
        <v>9</v>
      </c>
      <c r="Q26" s="33"/>
      <c r="R26" s="34"/>
      <c r="S26" s="23"/>
    </row>
    <row r="27" spans="1:19" ht="17.850000000000001" customHeight="1">
      <c r="A27" s="18"/>
      <c r="B27" s="19" t="s">
        <v>21</v>
      </c>
      <c r="C27" s="19"/>
      <c r="D27" s="19"/>
      <c r="E27" s="27" t="s">
        <v>22</v>
      </c>
      <c r="F27" s="19"/>
      <c r="G27" s="19"/>
      <c r="H27" s="19"/>
      <c r="I27" s="19"/>
      <c r="J27" s="26"/>
      <c r="K27" s="19"/>
      <c r="L27" s="19"/>
      <c r="M27" s="19"/>
      <c r="N27" s="19"/>
      <c r="O27" s="31" t="s">
        <v>9</v>
      </c>
      <c r="P27" s="32" t="s">
        <v>9</v>
      </c>
      <c r="Q27" s="33"/>
      <c r="R27" s="34"/>
      <c r="S27" s="23"/>
    </row>
    <row r="28" spans="1:19" ht="17.850000000000001" customHeight="1">
      <c r="A28" s="18"/>
      <c r="B28" s="19" t="s">
        <v>23</v>
      </c>
      <c r="C28" s="19"/>
      <c r="D28" s="19"/>
      <c r="E28" s="27" t="s">
        <v>3</v>
      </c>
      <c r="F28" s="19"/>
      <c r="G28" s="19"/>
      <c r="H28" s="19"/>
      <c r="I28" s="19"/>
      <c r="J28" s="26"/>
      <c r="K28" s="19"/>
      <c r="L28" s="19"/>
      <c r="M28" s="19"/>
      <c r="N28" s="19"/>
      <c r="O28" s="31" t="s">
        <v>9</v>
      </c>
      <c r="P28" s="32" t="s">
        <v>9</v>
      </c>
      <c r="Q28" s="33"/>
      <c r="R28" s="34"/>
      <c r="S28" s="23"/>
    </row>
    <row r="29" spans="1:19" ht="17.850000000000001" customHeight="1">
      <c r="A29" s="18"/>
      <c r="B29" s="19"/>
      <c r="C29" s="19"/>
      <c r="D29" s="19"/>
      <c r="E29" s="35" t="s">
        <v>9</v>
      </c>
      <c r="F29" s="36"/>
      <c r="G29" s="36"/>
      <c r="H29" s="36"/>
      <c r="I29" s="36"/>
      <c r="J29" s="37"/>
      <c r="K29" s="19"/>
      <c r="L29" s="19"/>
      <c r="M29" s="19"/>
      <c r="N29" s="19"/>
      <c r="O29" s="38"/>
      <c r="P29" s="38"/>
      <c r="Q29" s="38"/>
      <c r="R29" s="19"/>
      <c r="S29" s="23"/>
    </row>
    <row r="30" spans="1:19" ht="17.850000000000001" customHeight="1">
      <c r="A30" s="18"/>
      <c r="B30" s="19"/>
      <c r="C30" s="19"/>
      <c r="D30" s="19"/>
      <c r="E30" s="38" t="s">
        <v>24</v>
      </c>
      <c r="F30" s="19"/>
      <c r="G30" s="19" t="s">
        <v>25</v>
      </c>
      <c r="H30" s="19"/>
      <c r="I30" s="19"/>
      <c r="J30" s="19"/>
      <c r="K30" s="19"/>
      <c r="L30" s="19"/>
      <c r="M30" s="19"/>
      <c r="N30" s="19"/>
      <c r="O30" s="38" t="s">
        <v>26</v>
      </c>
      <c r="P30" s="38"/>
      <c r="Q30" s="38"/>
      <c r="R30" s="39"/>
      <c r="S30" s="23"/>
    </row>
    <row r="31" spans="1:19" ht="17.850000000000001" customHeight="1">
      <c r="A31" s="18"/>
      <c r="B31" s="19"/>
      <c r="C31" s="19"/>
      <c r="D31" s="19"/>
      <c r="E31" s="31" t="s">
        <v>9</v>
      </c>
      <c r="F31" s="19"/>
      <c r="G31" s="32" t="s">
        <v>9</v>
      </c>
      <c r="H31" s="40"/>
      <c r="I31" s="41"/>
      <c r="J31" s="19"/>
      <c r="K31" s="19"/>
      <c r="L31" s="19"/>
      <c r="M31" s="19"/>
      <c r="N31" s="19"/>
      <c r="O31" s="42" t="s">
        <v>27</v>
      </c>
      <c r="P31" s="38"/>
      <c r="Q31" s="38"/>
      <c r="R31" s="43"/>
      <c r="S31" s="23"/>
    </row>
    <row r="32" spans="1:19" ht="8.25" customHeight="1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6"/>
    </row>
    <row r="33" spans="1:19" ht="20.25" customHeight="1">
      <c r="A33" s="47"/>
      <c r="B33" s="48"/>
      <c r="C33" s="48"/>
      <c r="D33" s="48"/>
      <c r="E33" s="49" t="s">
        <v>28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50"/>
    </row>
    <row r="34" spans="1:19" ht="20.25" customHeight="1">
      <c r="A34" s="51" t="s">
        <v>29</v>
      </c>
      <c r="B34" s="52"/>
      <c r="C34" s="52"/>
      <c r="D34" s="53"/>
      <c r="E34" s="54" t="s">
        <v>30</v>
      </c>
      <c r="F34" s="53"/>
      <c r="G34" s="54" t="s">
        <v>31</v>
      </c>
      <c r="H34" s="52"/>
      <c r="I34" s="53"/>
      <c r="J34" s="54" t="s">
        <v>32</v>
      </c>
      <c r="K34" s="52"/>
      <c r="L34" s="54" t="s">
        <v>33</v>
      </c>
      <c r="M34" s="52"/>
      <c r="N34" s="52"/>
      <c r="O34" s="53"/>
      <c r="P34" s="54" t="s">
        <v>34</v>
      </c>
      <c r="Q34" s="52"/>
      <c r="R34" s="52"/>
      <c r="S34" s="55"/>
    </row>
    <row r="35" spans="1:19" ht="20.25" customHeight="1">
      <c r="A35" s="56"/>
      <c r="B35" s="57"/>
      <c r="C35" s="57"/>
      <c r="D35" s="58">
        <v>0</v>
      </c>
      <c r="E35" s="59">
        <f>IF(D35=0,0,R47/D35)</f>
        <v>0</v>
      </c>
      <c r="F35" s="60"/>
      <c r="G35" s="61"/>
      <c r="H35" s="57"/>
      <c r="I35" s="58">
        <v>0</v>
      </c>
      <c r="J35" s="59">
        <f>IF(I35=0,0,R47/I35)</f>
        <v>0</v>
      </c>
      <c r="K35" s="62"/>
      <c r="L35" s="61"/>
      <c r="M35" s="57"/>
      <c r="N35" s="57"/>
      <c r="O35" s="58">
        <v>0</v>
      </c>
      <c r="P35" s="61"/>
      <c r="Q35" s="57"/>
      <c r="R35" s="63">
        <f>IF(O35=0,0,R47/O35)</f>
        <v>0</v>
      </c>
      <c r="S35" s="64"/>
    </row>
    <row r="36" spans="1:19" ht="20.25" customHeight="1">
      <c r="A36" s="47"/>
      <c r="B36" s="48"/>
      <c r="C36" s="48"/>
      <c r="D36" s="48"/>
      <c r="E36" s="49" t="s">
        <v>35</v>
      </c>
      <c r="F36" s="48"/>
      <c r="G36" s="48"/>
      <c r="H36" s="48"/>
      <c r="I36" s="48"/>
      <c r="J36" s="65" t="s">
        <v>36</v>
      </c>
      <c r="K36" s="48"/>
      <c r="L36" s="48"/>
      <c r="M36" s="48"/>
      <c r="N36" s="48"/>
      <c r="O36" s="48"/>
      <c r="P36" s="48"/>
      <c r="Q36" s="48"/>
      <c r="R36" s="48"/>
      <c r="S36" s="50"/>
    </row>
    <row r="37" spans="1:19" ht="20.25" customHeight="1">
      <c r="A37" s="66" t="s">
        <v>37</v>
      </c>
      <c r="B37" s="67"/>
      <c r="C37" s="68" t="s">
        <v>38</v>
      </c>
      <c r="D37" s="69"/>
      <c r="E37" s="69"/>
      <c r="F37" s="70"/>
      <c r="G37" s="66" t="s">
        <v>39</v>
      </c>
      <c r="H37" s="71"/>
      <c r="I37" s="68" t="s">
        <v>40</v>
      </c>
      <c r="J37" s="69"/>
      <c r="K37" s="69"/>
      <c r="L37" s="66" t="s">
        <v>41</v>
      </c>
      <c r="M37" s="71"/>
      <c r="N37" s="68" t="s">
        <v>42</v>
      </c>
      <c r="O37" s="69"/>
      <c r="P37" s="69"/>
      <c r="Q37" s="69"/>
      <c r="R37" s="69"/>
      <c r="S37" s="70"/>
    </row>
    <row r="38" spans="1:19" ht="20.25" customHeight="1">
      <c r="A38" s="72">
        <v>1</v>
      </c>
      <c r="B38" s="73" t="s">
        <v>43</v>
      </c>
      <c r="C38" s="22"/>
      <c r="D38" s="74" t="s">
        <v>44</v>
      </c>
      <c r="E38" s="75">
        <f ca="1">SUMIF(Rozpocet!O5:O94,8,Rozpocet!I5:I94)</f>
        <v>0</v>
      </c>
      <c r="F38" s="76"/>
      <c r="G38" s="72">
        <v>8</v>
      </c>
      <c r="H38" s="77" t="s">
        <v>45</v>
      </c>
      <c r="I38" s="34"/>
      <c r="J38" s="78">
        <v>0</v>
      </c>
      <c r="K38" s="79"/>
      <c r="L38" s="72">
        <v>13</v>
      </c>
      <c r="M38" s="32" t="s">
        <v>46</v>
      </c>
      <c r="N38" s="40"/>
      <c r="O38" s="40"/>
      <c r="P38" s="80" t="str">
        <f>M48</f>
        <v>20</v>
      </c>
      <c r="Q38" s="81" t="s">
        <v>48</v>
      </c>
      <c r="R38" s="75">
        <v>0</v>
      </c>
      <c r="S38" s="82"/>
    </row>
    <row r="39" spans="1:19" ht="20.25" customHeight="1">
      <c r="A39" s="72">
        <v>2</v>
      </c>
      <c r="B39" s="83"/>
      <c r="C39" s="37"/>
      <c r="D39" s="74" t="s">
        <v>49</v>
      </c>
      <c r="E39" s="75">
        <f ca="1">SUMIF(Rozpocet!O10:O94,4,Rozpocet!I10:I94)</f>
        <v>0</v>
      </c>
      <c r="F39" s="76"/>
      <c r="G39" s="72">
        <v>9</v>
      </c>
      <c r="H39" s="19" t="s">
        <v>50</v>
      </c>
      <c r="I39" s="74"/>
      <c r="J39" s="78">
        <v>0</v>
      </c>
      <c r="K39" s="79"/>
      <c r="L39" s="72">
        <v>14</v>
      </c>
      <c r="M39" s="32" t="s">
        <v>51</v>
      </c>
      <c r="N39" s="40"/>
      <c r="O39" s="40"/>
      <c r="P39" s="80" t="str">
        <f>M48</f>
        <v>20</v>
      </c>
      <c r="Q39" s="81" t="s">
        <v>48</v>
      </c>
      <c r="R39" s="75">
        <v>0</v>
      </c>
      <c r="S39" s="82"/>
    </row>
    <row r="40" spans="1:19" ht="20.25" customHeight="1">
      <c r="A40" s="72">
        <v>3</v>
      </c>
      <c r="B40" s="73" t="s">
        <v>52</v>
      </c>
      <c r="C40" s="22"/>
      <c r="D40" s="74" t="s">
        <v>44</v>
      </c>
      <c r="E40" s="75">
        <f ca="1">SUMIF(Rozpocet!O11:O94,32,Rozpocet!I11:I94)</f>
        <v>0</v>
      </c>
      <c r="F40" s="76"/>
      <c r="G40" s="72">
        <v>10</v>
      </c>
      <c r="H40" s="77" t="s">
        <v>53</v>
      </c>
      <c r="I40" s="34"/>
      <c r="J40" s="78">
        <v>0</v>
      </c>
      <c r="K40" s="79"/>
      <c r="L40" s="72">
        <v>15</v>
      </c>
      <c r="M40" s="32" t="s">
        <v>54</v>
      </c>
      <c r="N40" s="40"/>
      <c r="O40" s="40"/>
      <c r="P40" s="80" t="str">
        <f>M48</f>
        <v>20</v>
      </c>
      <c r="Q40" s="81" t="s">
        <v>48</v>
      </c>
      <c r="R40" s="75">
        <v>0</v>
      </c>
      <c r="S40" s="82"/>
    </row>
    <row r="41" spans="1:19" ht="20.25" customHeight="1">
      <c r="A41" s="72">
        <v>4</v>
      </c>
      <c r="B41" s="83"/>
      <c r="C41" s="37"/>
      <c r="D41" s="74" t="s">
        <v>49</v>
      </c>
      <c r="E41" s="75">
        <f ca="1">SUMIF(Rozpocet!O12:O94,16,Rozpocet!I12:I94)+SUMIF(Rozpocet!O12:O94,128,Rozpocet!I12:I94)</f>
        <v>0</v>
      </c>
      <c r="F41" s="76"/>
      <c r="G41" s="72">
        <v>11</v>
      </c>
      <c r="H41" s="77"/>
      <c r="I41" s="34"/>
      <c r="J41" s="78">
        <v>0</v>
      </c>
      <c r="K41" s="79"/>
      <c r="L41" s="72">
        <v>16</v>
      </c>
      <c r="M41" s="32" t="s">
        <v>55</v>
      </c>
      <c r="N41" s="40"/>
      <c r="O41" s="40"/>
      <c r="P41" s="80" t="str">
        <f>M48</f>
        <v>20</v>
      </c>
      <c r="Q41" s="81" t="s">
        <v>48</v>
      </c>
      <c r="R41" s="75">
        <v>0</v>
      </c>
      <c r="S41" s="82"/>
    </row>
    <row r="42" spans="1:19" ht="20.25" customHeight="1">
      <c r="A42" s="72">
        <v>5</v>
      </c>
      <c r="B42" s="73" t="s">
        <v>56</v>
      </c>
      <c r="C42" s="22"/>
      <c r="D42" s="74" t="s">
        <v>44</v>
      </c>
      <c r="E42" s="75">
        <f ca="1">SUMIF(Rozpocet!O13:O94,256,Rozpocet!I13:I94)</f>
        <v>0</v>
      </c>
      <c r="F42" s="76"/>
      <c r="G42" s="84"/>
      <c r="H42" s="40"/>
      <c r="I42" s="34"/>
      <c r="J42" s="85"/>
      <c r="K42" s="79"/>
      <c r="L42" s="72">
        <v>17</v>
      </c>
      <c r="M42" s="32" t="s">
        <v>57</v>
      </c>
      <c r="N42" s="40"/>
      <c r="O42" s="40"/>
      <c r="P42" s="80" t="str">
        <f>M48</f>
        <v>20</v>
      </c>
      <c r="Q42" s="81" t="s">
        <v>48</v>
      </c>
      <c r="R42" s="75">
        <v>0</v>
      </c>
      <c r="S42" s="82"/>
    </row>
    <row r="43" spans="1:19" ht="20.25" customHeight="1">
      <c r="A43" s="72">
        <v>6</v>
      </c>
      <c r="B43" s="83"/>
      <c r="C43" s="37"/>
      <c r="D43" s="74" t="s">
        <v>49</v>
      </c>
      <c r="E43" s="75">
        <f ca="1">SUMIF(Rozpocet!O14:O94,64,Rozpocet!I14:I94)</f>
        <v>0</v>
      </c>
      <c r="F43" s="76"/>
      <c r="G43" s="84"/>
      <c r="H43" s="40"/>
      <c r="I43" s="34"/>
      <c r="J43" s="85"/>
      <c r="K43" s="79"/>
      <c r="L43" s="72">
        <v>18</v>
      </c>
      <c r="M43" s="77" t="s">
        <v>58</v>
      </c>
      <c r="N43" s="40"/>
      <c r="O43" s="40"/>
      <c r="P43" s="40"/>
      <c r="Q43" s="40"/>
      <c r="R43" s="75">
        <f ca="1">SUMIF(Rozpocet!O14:O94,1024,Rozpocet!I14:I94)</f>
        <v>0</v>
      </c>
      <c r="S43" s="82"/>
    </row>
    <row r="44" spans="1:19" ht="20.25" customHeight="1">
      <c r="A44" s="72">
        <v>7</v>
      </c>
      <c r="B44" s="86" t="s">
        <v>59</v>
      </c>
      <c r="C44" s="40"/>
      <c r="D44" s="34"/>
      <c r="E44" s="87">
        <f ca="1">SUM(E38:E43)</f>
        <v>0</v>
      </c>
      <c r="F44" s="88"/>
      <c r="G44" s="72">
        <v>12</v>
      </c>
      <c r="H44" s="86" t="s">
        <v>60</v>
      </c>
      <c r="I44" s="34"/>
      <c r="J44" s="89">
        <f>SUM(J38:J41)</f>
        <v>0</v>
      </c>
      <c r="K44" s="90"/>
      <c r="L44" s="72">
        <v>19</v>
      </c>
      <c r="M44" s="86" t="s">
        <v>61</v>
      </c>
      <c r="N44" s="40"/>
      <c r="O44" s="40"/>
      <c r="P44" s="40"/>
      <c r="Q44" s="82"/>
      <c r="R44" s="87">
        <f ca="1">SUM(R38:R43)</f>
        <v>0</v>
      </c>
      <c r="S44" s="50"/>
    </row>
    <row r="45" spans="1:19" ht="20.25" customHeight="1">
      <c r="A45" s="91">
        <v>20</v>
      </c>
      <c r="B45" s="92" t="s">
        <v>62</v>
      </c>
      <c r="C45" s="93"/>
      <c r="D45" s="94"/>
      <c r="E45" s="95">
        <f ca="1">SUMIF(Rozpocet!O14:O94,512,Rozpocet!I14:I94)</f>
        <v>0</v>
      </c>
      <c r="F45" s="96"/>
      <c r="G45" s="91">
        <v>21</v>
      </c>
      <c r="H45" s="92" t="s">
        <v>63</v>
      </c>
      <c r="I45" s="94"/>
      <c r="J45" s="97">
        <v>0</v>
      </c>
      <c r="K45" s="98" t="str">
        <f>M48</f>
        <v>20</v>
      </c>
      <c r="L45" s="91">
        <v>22</v>
      </c>
      <c r="M45" s="92" t="s">
        <v>64</v>
      </c>
      <c r="N45" s="93"/>
      <c r="O45" s="45"/>
      <c r="P45" s="45"/>
      <c r="Q45" s="45"/>
      <c r="R45" s="95">
        <f ca="1">SUMIF(Rozpocet!O14:O94,"&lt;4",Rozpocet!I14:I94)+SUMIF(Rozpocet!O14:O94,"&gt;1024",Rozpocet!I14:I94)</f>
        <v>0</v>
      </c>
      <c r="S45" s="46"/>
    </row>
    <row r="46" spans="1:19" ht="20.25" customHeight="1">
      <c r="A46" s="99" t="s">
        <v>21</v>
      </c>
      <c r="B46" s="16"/>
      <c r="C46" s="16"/>
      <c r="D46" s="16"/>
      <c r="E46" s="16"/>
      <c r="F46" s="100"/>
      <c r="G46" s="101"/>
      <c r="H46" s="16"/>
      <c r="I46" s="16"/>
      <c r="J46" s="16"/>
      <c r="K46" s="16"/>
      <c r="L46" s="102" t="s">
        <v>65</v>
      </c>
      <c r="M46" s="53"/>
      <c r="N46" s="68" t="s">
        <v>66</v>
      </c>
      <c r="O46" s="52"/>
      <c r="P46" s="52"/>
      <c r="Q46" s="52"/>
      <c r="R46" s="52"/>
      <c r="S46" s="55"/>
    </row>
    <row r="47" spans="1:19" ht="20.25" customHeight="1">
      <c r="A47" s="18"/>
      <c r="B47" s="19"/>
      <c r="C47" s="19"/>
      <c r="D47" s="19"/>
      <c r="E47" s="19"/>
      <c r="F47" s="26"/>
      <c r="G47" s="103"/>
      <c r="H47" s="19"/>
      <c r="I47" s="19"/>
      <c r="J47" s="19"/>
      <c r="K47" s="19"/>
      <c r="L47" s="72">
        <v>23</v>
      </c>
      <c r="M47" s="77" t="s">
        <v>67</v>
      </c>
      <c r="N47" s="40"/>
      <c r="O47" s="40"/>
      <c r="P47" s="40"/>
      <c r="Q47" s="82"/>
      <c r="R47" s="87">
        <f>ROUND(E44+J44+R44+E45+J45+R45,2)</f>
        <v>0</v>
      </c>
      <c r="S47" s="104">
        <f>E44+J44+R44+E45+J45+R45</f>
        <v>0</v>
      </c>
    </row>
    <row r="48" spans="1:19" ht="20.25" customHeight="1">
      <c r="A48" s="105" t="s">
        <v>68</v>
      </c>
      <c r="B48" s="36"/>
      <c r="C48" s="36"/>
      <c r="D48" s="36"/>
      <c r="E48" s="36"/>
      <c r="F48" s="37"/>
      <c r="G48" s="106" t="s">
        <v>69</v>
      </c>
      <c r="H48" s="36"/>
      <c r="I48" s="36"/>
      <c r="J48" s="36"/>
      <c r="K48" s="36"/>
      <c r="L48" s="72">
        <v>24</v>
      </c>
      <c r="M48" s="107" t="s">
        <v>47</v>
      </c>
      <c r="N48" s="34" t="s">
        <v>48</v>
      </c>
      <c r="O48" s="108">
        <f>ROUND(R47-O49,2)</f>
        <v>0</v>
      </c>
      <c r="P48" s="36" t="s">
        <v>70</v>
      </c>
      <c r="Q48" s="36"/>
      <c r="R48" s="109">
        <f>ROUND(O48*M48/100,2)</f>
        <v>0</v>
      </c>
      <c r="S48" s="110">
        <f>O48*M48/100</f>
        <v>0</v>
      </c>
    </row>
    <row r="49" spans="1:19" ht="20.25" customHeight="1" thickBot="1">
      <c r="A49" s="111" t="s">
        <v>20</v>
      </c>
      <c r="B49" s="30"/>
      <c r="C49" s="30"/>
      <c r="D49" s="30"/>
      <c r="E49" s="30"/>
      <c r="F49" s="22"/>
      <c r="G49" s="112"/>
      <c r="H49" s="30"/>
      <c r="I49" s="30"/>
      <c r="J49" s="30"/>
      <c r="K49" s="30"/>
      <c r="L49" s="72">
        <v>25</v>
      </c>
      <c r="M49" s="107" t="s">
        <v>47</v>
      </c>
      <c r="N49" s="34" t="s">
        <v>48</v>
      </c>
      <c r="O49" s="108">
        <f ca="1">ROUND(SUMIF(Rozpocet!N14:N94,M49,Rozpocet!I14:I94)+SUMIF(P38:P42,M49,R38:R42)+IF(K45=M49,J45,0),2)</f>
        <v>0</v>
      </c>
      <c r="P49" s="40" t="s">
        <v>70</v>
      </c>
      <c r="Q49" s="40"/>
      <c r="R49" s="75">
        <f>ROUND(O49*M49/100,2)</f>
        <v>0</v>
      </c>
      <c r="S49" s="113">
        <f>O49*M49/100</f>
        <v>0</v>
      </c>
    </row>
    <row r="50" spans="1:19" ht="20.25" customHeight="1" thickBot="1">
      <c r="A50" s="18"/>
      <c r="B50" s="19"/>
      <c r="C50" s="19"/>
      <c r="D50" s="19"/>
      <c r="E50" s="19"/>
      <c r="F50" s="26"/>
      <c r="G50" s="103"/>
      <c r="H50" s="19"/>
      <c r="I50" s="19"/>
      <c r="J50" s="19"/>
      <c r="K50" s="19"/>
      <c r="L50" s="91">
        <v>26</v>
      </c>
      <c r="M50" s="114" t="s">
        <v>71</v>
      </c>
      <c r="N50" s="93"/>
      <c r="O50" s="93"/>
      <c r="P50" s="93"/>
      <c r="Q50" s="45"/>
      <c r="R50" s="115">
        <f>R47+R48+R49</f>
        <v>0</v>
      </c>
      <c r="S50" s="116"/>
    </row>
    <row r="51" spans="1:19" ht="20.25" customHeight="1">
      <c r="A51" s="105" t="s">
        <v>72</v>
      </c>
      <c r="B51" s="36"/>
      <c r="C51" s="36"/>
      <c r="D51" s="36"/>
      <c r="E51" s="36"/>
      <c r="F51" s="37"/>
      <c r="G51" s="106" t="s">
        <v>69</v>
      </c>
      <c r="H51" s="36"/>
      <c r="I51" s="36"/>
      <c r="J51" s="36"/>
      <c r="K51" s="36"/>
      <c r="L51" s="102" t="s">
        <v>73</v>
      </c>
      <c r="M51" s="53"/>
      <c r="N51" s="68" t="s">
        <v>74</v>
      </c>
      <c r="O51" s="52"/>
      <c r="P51" s="52"/>
      <c r="Q51" s="52"/>
      <c r="R51" s="117"/>
      <c r="S51" s="55"/>
    </row>
    <row r="52" spans="1:19" ht="20.25" customHeight="1">
      <c r="A52" s="111" t="s">
        <v>23</v>
      </c>
      <c r="B52" s="30"/>
      <c r="C52" s="30"/>
      <c r="D52" s="30"/>
      <c r="E52" s="30"/>
      <c r="F52" s="22"/>
      <c r="G52" s="112"/>
      <c r="H52" s="30"/>
      <c r="I52" s="30"/>
      <c r="J52" s="30"/>
      <c r="K52" s="30"/>
      <c r="L52" s="72">
        <v>27</v>
      </c>
      <c r="M52" s="77" t="s">
        <v>75</v>
      </c>
      <c r="N52" s="40"/>
      <c r="O52" s="40"/>
      <c r="P52" s="40"/>
      <c r="Q52" s="34"/>
      <c r="R52" s="75">
        <v>0</v>
      </c>
      <c r="S52" s="82"/>
    </row>
    <row r="53" spans="1:19" ht="20.25" customHeight="1">
      <c r="A53" s="18"/>
      <c r="B53" s="19"/>
      <c r="C53" s="19"/>
      <c r="D53" s="19"/>
      <c r="E53" s="19"/>
      <c r="F53" s="26"/>
      <c r="G53" s="103"/>
      <c r="H53" s="19"/>
      <c r="I53" s="19"/>
      <c r="J53" s="19"/>
      <c r="K53" s="19"/>
      <c r="L53" s="72">
        <v>28</v>
      </c>
      <c r="M53" s="77" t="s">
        <v>76</v>
      </c>
      <c r="N53" s="40"/>
      <c r="O53" s="40"/>
      <c r="P53" s="40"/>
      <c r="Q53" s="34"/>
      <c r="R53" s="75">
        <v>0</v>
      </c>
      <c r="S53" s="82"/>
    </row>
    <row r="54" spans="1:19" ht="20.25" customHeight="1">
      <c r="A54" s="118" t="s">
        <v>68</v>
      </c>
      <c r="B54" s="45"/>
      <c r="C54" s="45"/>
      <c r="D54" s="45"/>
      <c r="E54" s="45"/>
      <c r="F54" s="119"/>
      <c r="G54" s="120" t="s">
        <v>69</v>
      </c>
      <c r="H54" s="45"/>
      <c r="I54" s="45"/>
      <c r="J54" s="45"/>
      <c r="K54" s="45"/>
      <c r="L54" s="91">
        <v>29</v>
      </c>
      <c r="M54" s="92" t="s">
        <v>77</v>
      </c>
      <c r="N54" s="93"/>
      <c r="O54" s="93"/>
      <c r="P54" s="93"/>
      <c r="Q54" s="94"/>
      <c r="R54" s="59">
        <v>0</v>
      </c>
      <c r="S54" s="121"/>
    </row>
  </sheetData>
  <sheetProtection formatCells="0" formatColumns="0" formatRows="0" insertColumns="0" insertRows="0" insertHyperlinks="0" deleteColumns="0" deleteRows="0" sort="0" autoFilter="0" pivotTables="0"/>
  <mergeCells count="4">
    <mergeCell ref="E5:J5"/>
    <mergeCell ref="E7:J7"/>
    <mergeCell ref="E9:J9"/>
    <mergeCell ref="P9:R9"/>
  </mergeCells>
  <phoneticPr fontId="32" type="noConversion"/>
  <printOptions horizontalCentered="1" verticalCentered="1"/>
  <pageMargins left="0.59027779102325439" right="0.59027779102325439" top="0.90555554628372192" bottom="0.90555554628372192" header="0.51180553436279297" footer="0.51180553436279297"/>
  <pageSetup paperSize="9" scale="93" orientation="portrait" errors="blank" horizontalDpi="200" verticalDpi="200" r:id="rId1"/>
  <headerFooter alignWithMargins="0">
    <oddFooter>&amp;L&amp;6Zpracováno systémem KROS, tel. 02/717 512 84&amp;C&amp;"Arial CE"&amp;7  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workbookViewId="0">
      <pane ySplit="13" topLeftCell="A14" activePane="bottomLeft" state="frozen"/>
      <selection pane="bottomLeft" activeCell="B2" sqref="B2"/>
    </sheetView>
  </sheetViews>
  <sheetFormatPr defaultRowHeight="12.75"/>
  <cols>
    <col min="1" max="1" width="12.7109375" style="7" customWidth="1"/>
    <col min="2" max="2" width="55.7109375" style="7" customWidth="1"/>
    <col min="3" max="3" width="13.5703125" style="7" customWidth="1"/>
    <col min="4" max="5" width="13.85546875" style="7" hidden="1" customWidth="1"/>
    <col min="6" max="6" width="9.140625" style="122"/>
    <col min="7" max="16384" width="9.140625" style="7"/>
  </cols>
  <sheetData>
    <row r="1" spans="1:5" ht="18">
      <c r="A1" s="123" t="s">
        <v>78</v>
      </c>
      <c r="B1" s="124"/>
      <c r="C1" s="124"/>
      <c r="D1" s="124"/>
      <c r="E1" s="124"/>
    </row>
    <row r="2" spans="1:5">
      <c r="A2" s="125" t="s">
        <v>79</v>
      </c>
      <c r="B2" s="126" t="str">
        <f ca="1">'Krycí list'!E5</f>
        <v>Zvýšenie energetickej efektívnosti objektov Regina DSS  Kráľovce</v>
      </c>
      <c r="C2" s="127"/>
      <c r="D2" s="127"/>
      <c r="E2" s="127"/>
    </row>
    <row r="3" spans="1:5">
      <c r="A3" s="125" t="s">
        <v>80</v>
      </c>
      <c r="B3" s="126" t="str">
        <f ca="1">'Krycí list'!E7</f>
        <v>SO 003-Kotolňa,Zdravotnotechnická inštalácia</v>
      </c>
      <c r="C3" s="128"/>
      <c r="D3" s="129"/>
      <c r="E3" s="130"/>
    </row>
    <row r="4" spans="1:5">
      <c r="A4" s="125" t="s">
        <v>81</v>
      </c>
      <c r="B4" s="126" t="str">
        <f ca="1">'Krycí list'!E9</f>
        <v xml:space="preserve"> </v>
      </c>
      <c r="C4" s="128"/>
      <c r="D4" s="129"/>
      <c r="E4" s="130"/>
    </row>
    <row r="5" spans="1:5">
      <c r="A5" s="131" t="s">
        <v>82</v>
      </c>
      <c r="B5" s="126" t="str">
        <f ca="1">'Krycí list'!P5</f>
        <v xml:space="preserve"> </v>
      </c>
      <c r="C5" s="128"/>
      <c r="D5" s="132"/>
      <c r="E5" s="130"/>
    </row>
    <row r="6" spans="1:5" ht="6" customHeight="1">
      <c r="A6" s="131"/>
      <c r="B6" s="126"/>
      <c r="C6" s="128"/>
      <c r="D6" s="132"/>
      <c r="E6" s="130"/>
    </row>
    <row r="7" spans="1:5">
      <c r="A7" s="133" t="s">
        <v>83</v>
      </c>
      <c r="B7" s="126" t="str">
        <f ca="1">'Krycí list'!E26</f>
        <v xml:space="preserve"> </v>
      </c>
      <c r="C7" s="128"/>
      <c r="D7" s="132"/>
      <c r="E7" s="130"/>
    </row>
    <row r="8" spans="1:5">
      <c r="A8" s="133" t="s">
        <v>84</v>
      </c>
      <c r="B8" s="126" t="str">
        <f ca="1">'Krycí list'!E28</f>
        <v xml:space="preserve"> </v>
      </c>
      <c r="C8" s="128"/>
      <c r="D8" s="132"/>
      <c r="E8" s="130"/>
    </row>
    <row r="9" spans="1:5">
      <c r="A9" s="133" t="s">
        <v>85</v>
      </c>
      <c r="B9" s="126" t="s">
        <v>27</v>
      </c>
      <c r="C9" s="128"/>
      <c r="D9" s="132"/>
      <c r="E9" s="130"/>
    </row>
    <row r="10" spans="1:5" ht="6" customHeight="1">
      <c r="A10" s="124"/>
      <c r="B10" s="124"/>
      <c r="C10" s="124"/>
      <c r="D10" s="124"/>
      <c r="E10" s="124"/>
    </row>
    <row r="11" spans="1:5">
      <c r="A11" s="134" t="s">
        <v>86</v>
      </c>
      <c r="B11" s="135" t="s">
        <v>87</v>
      </c>
      <c r="C11" s="136" t="s">
        <v>88</v>
      </c>
      <c r="D11" s="137" t="s">
        <v>89</v>
      </c>
      <c r="E11" s="136" t="s">
        <v>90</v>
      </c>
    </row>
    <row r="12" spans="1:5">
      <c r="A12" s="138">
        <v>1</v>
      </c>
      <c r="B12" s="139">
        <v>2</v>
      </c>
      <c r="C12" s="140">
        <v>3</v>
      </c>
      <c r="D12" s="141">
        <v>4</v>
      </c>
      <c r="E12" s="140">
        <v>5</v>
      </c>
    </row>
    <row r="13" spans="1:5" ht="4.5" customHeight="1">
      <c r="A13" s="142"/>
      <c r="B13" s="142"/>
      <c r="C13" s="142"/>
      <c r="D13" s="142"/>
      <c r="E13" s="142"/>
    </row>
    <row r="14" spans="1:5" s="1" customFormat="1" ht="11.25">
      <c r="A14" s="143" t="str">
        <f ca="1">Rozpocet!D14</f>
        <v>PSV</v>
      </c>
      <c r="B14" s="1" t="str">
        <f ca="1">Rozpocet!E14</f>
        <v>Práce a dodávky PSV</v>
      </c>
      <c r="C14" s="144">
        <f ca="1">Rozpocet!I14</f>
        <v>0</v>
      </c>
      <c r="D14" s="144">
        <f ca="1">Rozpocet!K14</f>
        <v>0.14057549999999999</v>
      </c>
      <c r="E14" s="144">
        <f ca="1">Rozpocet!M14</f>
        <v>0.13167999999999999</v>
      </c>
    </row>
    <row r="15" spans="1:5" s="2" customFormat="1" ht="11.25">
      <c r="A15" s="145" t="str">
        <f ca="1">Rozpocet!D15</f>
        <v>713</v>
      </c>
      <c r="B15" s="2" t="str">
        <f ca="1">Rozpocet!E15</f>
        <v>Izolácie tepelné</v>
      </c>
      <c r="C15" s="146">
        <f ca="1">Rozpocet!I15</f>
        <v>0</v>
      </c>
      <c r="D15" s="146">
        <f ca="1">Rozpocet!K15</f>
        <v>2.5704999999999999E-3</v>
      </c>
      <c r="E15" s="146">
        <f ca="1">Rozpocet!M15</f>
        <v>0</v>
      </c>
    </row>
    <row r="16" spans="1:5" s="2" customFormat="1" ht="11.25">
      <c r="A16" s="145" t="str">
        <f ca="1">Rozpocet!D30</f>
        <v>722</v>
      </c>
      <c r="B16" s="2" t="str">
        <f ca="1">Rozpocet!E30</f>
        <v>Zdravotechnika - vnútorný vodovod</v>
      </c>
      <c r="C16" s="146">
        <f ca="1">Rozpocet!I30</f>
        <v>0</v>
      </c>
      <c r="D16" s="146">
        <f ca="1">Rozpocet!K30</f>
        <v>7.9814999999999997E-2</v>
      </c>
      <c r="E16" s="146">
        <f ca="1">Rozpocet!M30</f>
        <v>0.11294</v>
      </c>
    </row>
    <row r="17" spans="1:5" s="2" customFormat="1" ht="11.25">
      <c r="A17" s="145" t="str">
        <f ca="1">Rozpocet!D79</f>
        <v>724</v>
      </c>
      <c r="B17" s="2" t="str">
        <f ca="1">Rozpocet!E79</f>
        <v>Zdravotechnika - strojné vybavenie</v>
      </c>
      <c r="C17" s="146">
        <f ca="1">Rozpocet!I79</f>
        <v>0</v>
      </c>
      <c r="D17" s="146">
        <f ca="1">Rozpocet!K79</f>
        <v>2.1249999999999998E-2</v>
      </c>
      <c r="E17" s="146">
        <f ca="1">Rozpocet!M79</f>
        <v>1.874E-2</v>
      </c>
    </row>
    <row r="18" spans="1:5" s="2" customFormat="1" ht="11.25">
      <c r="A18" s="145" t="str">
        <f ca="1">Rozpocet!D87</f>
        <v>732</v>
      </c>
      <c r="B18" s="2" t="str">
        <f ca="1">Rozpocet!E87</f>
        <v>Ústredné kúrenie, strojovne</v>
      </c>
      <c r="C18" s="146">
        <f ca="1">Rozpocet!I87</f>
        <v>0</v>
      </c>
      <c r="D18" s="146">
        <f ca="1">Rozpocet!K87</f>
        <v>3.6940000000000001E-2</v>
      </c>
      <c r="E18" s="146">
        <f ca="1">Rozpocet!M87</f>
        <v>0</v>
      </c>
    </row>
    <row r="19" spans="1:5" s="3" customFormat="1" ht="11.25">
      <c r="B19" s="3" t="s">
        <v>100</v>
      </c>
      <c r="C19" s="147">
        <f ca="1">Rozpocet!I94</f>
        <v>0</v>
      </c>
      <c r="D19" s="147">
        <f ca="1">Rozpocet!K94</f>
        <v>0.14057549999999999</v>
      </c>
      <c r="E19" s="147">
        <f ca="1">Rozpocet!M94</f>
        <v>0.13167999999999999</v>
      </c>
    </row>
  </sheetData>
  <sheetProtection formatCells="0" formatColumns="0" formatRows="0" insertColumns="0" insertRows="0" insertHyperlinks="0" deleteColumns="0" deleteRows="0" sort="0" autoFilter="0" pivotTables="0"/>
  <phoneticPr fontId="32" type="noConversion"/>
  <printOptions horizontalCentered="1"/>
  <pageMargins left="1.1020833253860474" right="1.1020833253860474" top="0.78750002384185791" bottom="0.78750002384185791" header="0.51180553436279297" footer="0.51180553436279297"/>
  <pageSetup paperSize="9" scale="94" fitToHeight="999" orientation="portrait" errors="blank" horizontalDpi="8189" verticalDpi="8189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4"/>
  <sheetViews>
    <sheetView showGridLines="0" tabSelected="1" zoomScale="130" zoomScaleNormal="130" workbookViewId="0">
      <pane ySplit="13" topLeftCell="A83" activePane="bottomLeft" state="frozen"/>
      <selection pane="bottomLeft" activeCell="V89" sqref="V89"/>
    </sheetView>
  </sheetViews>
  <sheetFormatPr defaultRowHeight="11.25"/>
  <cols>
    <col min="1" max="1" width="5.7109375" style="148" customWidth="1"/>
    <col min="2" max="2" width="4.5703125" style="148" customWidth="1"/>
    <col min="3" max="3" width="4.7109375" style="148" customWidth="1"/>
    <col min="4" max="4" width="12.7109375" style="148" customWidth="1"/>
    <col min="5" max="5" width="55.7109375" style="148" customWidth="1"/>
    <col min="6" max="6" width="4.7109375" style="148" customWidth="1"/>
    <col min="7" max="7" width="9.5703125" style="148" customWidth="1"/>
    <col min="8" max="8" width="9.85546875" style="148" customWidth="1"/>
    <col min="9" max="9" width="12.7109375" style="148" customWidth="1"/>
    <col min="10" max="10" width="10.7109375" style="148" hidden="1" customWidth="1"/>
    <col min="11" max="11" width="10.85546875" style="148" hidden="1" customWidth="1"/>
    <col min="12" max="12" width="9.7109375" style="148" hidden="1" customWidth="1"/>
    <col min="13" max="13" width="11.5703125" style="148" hidden="1" customWidth="1"/>
    <col min="14" max="14" width="6" style="148" customWidth="1"/>
    <col min="15" max="15" width="6.7109375" style="148" hidden="1" customWidth="1"/>
    <col min="16" max="16" width="7.140625" style="148" hidden="1" customWidth="1"/>
    <col min="17" max="19" width="9.140625" style="148" hidden="1" customWidth="1"/>
    <col min="20" max="20" width="18.7109375" style="148" hidden="1" customWidth="1"/>
    <col min="21" max="16384" width="9.140625" style="148"/>
  </cols>
  <sheetData>
    <row r="1" spans="1:21" ht="18">
      <c r="A1" s="123" t="s">
        <v>101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50"/>
      <c r="P1" s="150"/>
      <c r="Q1" s="149"/>
      <c r="R1" s="149"/>
      <c r="S1" s="149"/>
      <c r="T1" s="149"/>
    </row>
    <row r="2" spans="1:21">
      <c r="A2" s="125" t="s">
        <v>79</v>
      </c>
      <c r="B2" s="131"/>
      <c r="C2" s="126" t="str">
        <f ca="1">'Krycí list'!E5</f>
        <v>Zvýšenie energetickej efektívnosti objektov Regina DSS  Kráľovce</v>
      </c>
      <c r="D2" s="132"/>
      <c r="E2" s="132"/>
      <c r="F2" s="131"/>
      <c r="G2" s="131"/>
      <c r="H2" s="131"/>
      <c r="I2" s="131"/>
      <c r="J2" s="131"/>
      <c r="K2" s="131"/>
      <c r="L2" s="149"/>
      <c r="M2" s="149"/>
      <c r="N2" s="149"/>
      <c r="O2" s="150"/>
      <c r="P2" s="150"/>
      <c r="Q2" s="149"/>
      <c r="R2" s="149"/>
      <c r="S2" s="149"/>
      <c r="T2" s="149"/>
    </row>
    <row r="3" spans="1:21">
      <c r="A3" s="125" t="s">
        <v>80</v>
      </c>
      <c r="B3" s="131"/>
      <c r="C3" s="126" t="str">
        <f ca="1">'Krycí list'!E7</f>
        <v>SO 003-Kotolňa,Zdravotnotechnická inštalácia</v>
      </c>
      <c r="D3" s="132"/>
      <c r="E3" s="132"/>
      <c r="F3" s="131"/>
      <c r="G3" s="131"/>
      <c r="H3" s="131"/>
      <c r="I3" s="126"/>
      <c r="J3" s="132"/>
      <c r="K3" s="132"/>
      <c r="L3" s="149"/>
      <c r="M3" s="149"/>
      <c r="N3" s="149"/>
      <c r="O3" s="150"/>
      <c r="P3" s="150"/>
      <c r="Q3" s="149"/>
      <c r="R3" s="149"/>
      <c r="S3" s="149"/>
      <c r="T3" s="149"/>
    </row>
    <row r="4" spans="1:21">
      <c r="A4" s="125" t="s">
        <v>81</v>
      </c>
      <c r="B4" s="131"/>
      <c r="C4" s="126" t="str">
        <f ca="1">'Krycí list'!E9</f>
        <v xml:space="preserve"> </v>
      </c>
      <c r="D4" s="132"/>
      <c r="E4" s="132"/>
      <c r="F4" s="131"/>
      <c r="G4" s="131"/>
      <c r="H4" s="131"/>
      <c r="I4" s="126"/>
      <c r="J4" s="132"/>
      <c r="K4" s="132"/>
      <c r="L4" s="149"/>
      <c r="M4" s="149"/>
      <c r="N4" s="149"/>
      <c r="O4" s="150"/>
      <c r="P4" s="150"/>
      <c r="Q4" s="149"/>
      <c r="R4" s="149"/>
      <c r="S4" s="149"/>
      <c r="T4" s="149"/>
    </row>
    <row r="5" spans="1:21">
      <c r="A5" s="131" t="s">
        <v>102</v>
      </c>
      <c r="B5" s="131"/>
      <c r="C5" s="126" t="str">
        <f ca="1">'Krycí list'!P5</f>
        <v xml:space="preserve"> </v>
      </c>
      <c r="D5" s="132"/>
      <c r="E5" s="132"/>
      <c r="F5" s="131"/>
      <c r="G5" s="131"/>
      <c r="H5" s="131"/>
      <c r="I5" s="151"/>
      <c r="J5" s="132"/>
      <c r="K5" s="132"/>
      <c r="L5" s="149"/>
      <c r="M5" s="149"/>
      <c r="N5" s="149"/>
      <c r="O5" s="150"/>
      <c r="P5" s="150"/>
      <c r="Q5" s="149"/>
      <c r="R5" s="149"/>
      <c r="S5" s="149"/>
      <c r="T5" s="149"/>
    </row>
    <row r="6" spans="1:21" ht="5.25" customHeight="1">
      <c r="A6" s="131"/>
      <c r="B6" s="131"/>
      <c r="C6" s="126"/>
      <c r="D6" s="132"/>
      <c r="E6" s="132"/>
      <c r="F6" s="131"/>
      <c r="G6" s="131"/>
      <c r="H6" s="131"/>
      <c r="I6" s="151"/>
      <c r="J6" s="132"/>
      <c r="K6" s="132"/>
      <c r="L6" s="149"/>
      <c r="M6" s="149"/>
      <c r="N6" s="149"/>
      <c r="O6" s="150"/>
      <c r="P6" s="150"/>
      <c r="Q6" s="149"/>
      <c r="R6" s="149"/>
      <c r="S6" s="149"/>
      <c r="T6" s="149"/>
    </row>
    <row r="7" spans="1:21">
      <c r="A7" s="131" t="s">
        <v>83</v>
      </c>
      <c r="B7" s="131"/>
      <c r="C7" s="126" t="str">
        <f ca="1">'Krycí list'!E26</f>
        <v xml:space="preserve"> </v>
      </c>
      <c r="D7" s="132"/>
      <c r="E7" s="132"/>
      <c r="F7" s="131"/>
      <c r="G7" s="131"/>
      <c r="H7" s="131"/>
      <c r="I7" s="151"/>
      <c r="J7" s="132"/>
      <c r="K7" s="132"/>
      <c r="L7" s="149"/>
      <c r="M7" s="149"/>
      <c r="N7" s="149"/>
      <c r="O7" s="150"/>
      <c r="P7" s="150"/>
      <c r="Q7" s="149"/>
      <c r="R7" s="149"/>
      <c r="S7" s="149"/>
      <c r="T7" s="149"/>
    </row>
    <row r="8" spans="1:21">
      <c r="A8" s="131" t="s">
        <v>84</v>
      </c>
      <c r="B8" s="131"/>
      <c r="C8" s="126" t="str">
        <f ca="1">'Krycí list'!E28</f>
        <v xml:space="preserve"> </v>
      </c>
      <c r="D8" s="132"/>
      <c r="E8" s="132"/>
      <c r="F8" s="131"/>
      <c r="G8" s="131"/>
      <c r="H8" s="131"/>
      <c r="I8" s="151"/>
      <c r="J8" s="132"/>
      <c r="K8" s="132"/>
      <c r="L8" s="149"/>
      <c r="M8" s="149"/>
      <c r="N8" s="149"/>
      <c r="O8" s="150"/>
      <c r="P8" s="150"/>
      <c r="Q8" s="149"/>
      <c r="R8" s="149"/>
      <c r="S8" s="149"/>
      <c r="T8" s="149"/>
    </row>
    <row r="9" spans="1:21">
      <c r="A9" s="131" t="s">
        <v>85</v>
      </c>
      <c r="B9" s="131"/>
      <c r="C9" s="126" t="s">
        <v>27</v>
      </c>
      <c r="D9" s="132"/>
      <c r="E9" s="132"/>
      <c r="F9" s="131"/>
      <c r="G9" s="131"/>
      <c r="H9" s="131"/>
      <c r="I9" s="151"/>
      <c r="J9" s="132"/>
      <c r="K9" s="132"/>
      <c r="L9" s="149"/>
      <c r="M9" s="149"/>
      <c r="N9" s="149"/>
      <c r="O9" s="150"/>
      <c r="P9" s="150"/>
      <c r="Q9" s="149"/>
      <c r="R9" s="149"/>
      <c r="S9" s="149"/>
      <c r="T9" s="149"/>
    </row>
    <row r="10" spans="1:21" ht="6" customHeight="1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50"/>
      <c r="P10" s="150"/>
      <c r="Q10" s="149"/>
      <c r="R10" s="149"/>
      <c r="S10" s="149"/>
      <c r="T10" s="149"/>
    </row>
    <row r="11" spans="1:21" ht="22.5">
      <c r="A11" s="134" t="s">
        <v>103</v>
      </c>
      <c r="B11" s="135" t="s">
        <v>104</v>
      </c>
      <c r="C11" s="135" t="s">
        <v>105</v>
      </c>
      <c r="D11" s="135" t="s">
        <v>106</v>
      </c>
      <c r="E11" s="135" t="s">
        <v>87</v>
      </c>
      <c r="F11" s="135" t="s">
        <v>107</v>
      </c>
      <c r="G11" s="135" t="s">
        <v>108</v>
      </c>
      <c r="H11" s="135" t="s">
        <v>109</v>
      </c>
      <c r="I11" s="135" t="s">
        <v>88</v>
      </c>
      <c r="J11" s="135" t="s">
        <v>110</v>
      </c>
      <c r="K11" s="135" t="s">
        <v>89</v>
      </c>
      <c r="L11" s="135" t="s">
        <v>111</v>
      </c>
      <c r="M11" s="135" t="s">
        <v>112</v>
      </c>
      <c r="N11" s="135" t="s">
        <v>113</v>
      </c>
      <c r="O11" s="152" t="s">
        <v>114</v>
      </c>
      <c r="P11" s="152" t="s">
        <v>115</v>
      </c>
      <c r="Q11" s="135"/>
      <c r="R11" s="135"/>
      <c r="S11" s="135"/>
      <c r="T11" s="153" t="s">
        <v>116</v>
      </c>
      <c r="U11" s="154"/>
    </row>
    <row r="12" spans="1:21">
      <c r="A12" s="138">
        <v>1</v>
      </c>
      <c r="B12" s="139">
        <v>2</v>
      </c>
      <c r="C12" s="139">
        <v>3</v>
      </c>
      <c r="D12" s="139">
        <v>4</v>
      </c>
      <c r="E12" s="139">
        <v>5</v>
      </c>
      <c r="F12" s="139">
        <v>6</v>
      </c>
      <c r="G12" s="139">
        <v>7</v>
      </c>
      <c r="H12" s="139">
        <v>8</v>
      </c>
      <c r="I12" s="139">
        <v>9</v>
      </c>
      <c r="J12" s="139"/>
      <c r="K12" s="139"/>
      <c r="L12" s="139"/>
      <c r="M12" s="139"/>
      <c r="N12" s="139">
        <v>10</v>
      </c>
      <c r="O12" s="155">
        <v>11</v>
      </c>
      <c r="P12" s="155">
        <v>12</v>
      </c>
      <c r="Q12" s="139"/>
      <c r="R12" s="139"/>
      <c r="S12" s="139"/>
      <c r="T12" s="156">
        <v>11</v>
      </c>
      <c r="U12" s="154"/>
    </row>
    <row r="13" spans="1:21" ht="4.5" customHeight="1">
      <c r="A13" s="149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57"/>
      <c r="O13" s="158"/>
      <c r="P13" s="159"/>
      <c r="Q13" s="157"/>
      <c r="R13" s="157"/>
      <c r="S13" s="157"/>
      <c r="T13" s="157"/>
    </row>
    <row r="14" spans="1:21" s="1" customFormat="1" ht="11.25" customHeight="1">
      <c r="A14" s="160"/>
      <c r="B14" s="161" t="s">
        <v>65</v>
      </c>
      <c r="C14" s="160"/>
      <c r="D14" s="160" t="s">
        <v>52</v>
      </c>
      <c r="E14" s="160" t="s">
        <v>91</v>
      </c>
      <c r="F14" s="160"/>
      <c r="G14" s="160"/>
      <c r="H14" s="160"/>
      <c r="I14" s="162">
        <f>I15+I30+I79+I87</f>
        <v>0</v>
      </c>
      <c r="J14" s="160"/>
      <c r="K14" s="162">
        <f>K15+K30+K79+K87</f>
        <v>0.14057549999999999</v>
      </c>
      <c r="L14" s="160"/>
      <c r="M14" s="162">
        <f>M15+M30+M79+M87</f>
        <v>0.13167999999999999</v>
      </c>
      <c r="N14" s="160"/>
      <c r="P14" s="1" t="s">
        <v>117</v>
      </c>
    </row>
    <row r="15" spans="1:21" s="2" customFormat="1" ht="11.25" customHeight="1">
      <c r="B15" s="145" t="s">
        <v>65</v>
      </c>
      <c r="D15" s="2" t="s">
        <v>92</v>
      </c>
      <c r="E15" s="2" t="s">
        <v>93</v>
      </c>
      <c r="I15" s="146">
        <f>SUM(I16:I29)</f>
        <v>0</v>
      </c>
      <c r="K15" s="146">
        <f>SUM(K16:K29)</f>
        <v>2.5704999999999999E-3</v>
      </c>
      <c r="M15" s="146">
        <f>SUM(M16:M29)</f>
        <v>0</v>
      </c>
      <c r="P15" s="2" t="s">
        <v>118</v>
      </c>
    </row>
    <row r="16" spans="1:21" s="4" customFormat="1" ht="11.25" customHeight="1">
      <c r="A16" s="163">
        <v>1</v>
      </c>
      <c r="B16" s="163" t="s">
        <v>119</v>
      </c>
      <c r="C16" s="163" t="s">
        <v>92</v>
      </c>
      <c r="D16" s="164" t="s">
        <v>120</v>
      </c>
      <c r="E16" s="165" t="s">
        <v>121</v>
      </c>
      <c r="F16" s="163" t="s">
        <v>122</v>
      </c>
      <c r="G16" s="166">
        <v>2</v>
      </c>
      <c r="H16" s="166"/>
      <c r="I16" s="166">
        <f>ROUND(G16*H16,3)</f>
        <v>0</v>
      </c>
      <c r="J16" s="167">
        <v>2.0000000000000002E-5</v>
      </c>
      <c r="K16" s="166">
        <f>G16*J16</f>
        <v>4.0000000000000003E-5</v>
      </c>
      <c r="L16" s="167">
        <v>0</v>
      </c>
      <c r="M16" s="166">
        <f>G16*L16</f>
        <v>0</v>
      </c>
      <c r="N16" s="168">
        <v>20</v>
      </c>
      <c r="O16" s="169">
        <v>16</v>
      </c>
      <c r="P16" s="4" t="s">
        <v>123</v>
      </c>
    </row>
    <row r="17" spans="1:19" s="5" customFormat="1" ht="11.25" customHeight="1">
      <c r="A17" s="170"/>
      <c r="B17" s="170"/>
      <c r="C17" s="170"/>
      <c r="D17" s="5" t="s">
        <v>9</v>
      </c>
      <c r="E17" s="171" t="s">
        <v>124</v>
      </c>
      <c r="G17" s="172">
        <v>2</v>
      </c>
      <c r="P17" s="5">
        <v>2</v>
      </c>
      <c r="Q17" s="5" t="s">
        <v>117</v>
      </c>
      <c r="R17" s="5" t="s">
        <v>125</v>
      </c>
      <c r="S17" s="5" t="s">
        <v>118</v>
      </c>
    </row>
    <row r="18" spans="1:19" s="6" customFormat="1" ht="11.25" customHeight="1">
      <c r="A18" s="173">
        <v>2</v>
      </c>
      <c r="B18" s="173" t="s">
        <v>126</v>
      </c>
      <c r="C18" s="173" t="s">
        <v>127</v>
      </c>
      <c r="D18" s="174" t="s">
        <v>128</v>
      </c>
      <c r="E18" s="175" t="s">
        <v>129</v>
      </c>
      <c r="F18" s="173" t="s">
        <v>122</v>
      </c>
      <c r="G18" s="176">
        <v>1.53</v>
      </c>
      <c r="H18" s="176"/>
      <c r="I18" s="176">
        <f>ROUND(G18*H18,3)</f>
        <v>0</v>
      </c>
      <c r="J18" s="177">
        <v>4.0000000000000003E-5</v>
      </c>
      <c r="K18" s="176">
        <f>G18*J18</f>
        <v>6.120000000000001E-5</v>
      </c>
      <c r="L18" s="177">
        <v>0</v>
      </c>
      <c r="M18" s="176">
        <f>G18*L18</f>
        <v>0</v>
      </c>
      <c r="N18" s="178">
        <v>20</v>
      </c>
      <c r="O18" s="179">
        <v>32</v>
      </c>
      <c r="P18" s="6" t="s">
        <v>123</v>
      </c>
    </row>
    <row r="19" spans="1:19" s="6" customFormat="1" ht="11.25" customHeight="1">
      <c r="A19" s="173">
        <v>3</v>
      </c>
      <c r="B19" s="173" t="s">
        <v>126</v>
      </c>
      <c r="C19" s="173" t="s">
        <v>127</v>
      </c>
      <c r="D19" s="174" t="s">
        <v>130</v>
      </c>
      <c r="E19" s="175" t="s">
        <v>131</v>
      </c>
      <c r="F19" s="173" t="s">
        <v>122</v>
      </c>
      <c r="G19" s="176">
        <v>0.51</v>
      </c>
      <c r="H19" s="176"/>
      <c r="I19" s="176">
        <f>ROUND(G19*H19,3)</f>
        <v>0</v>
      </c>
      <c r="J19" s="177">
        <v>6.9999999999999994E-5</v>
      </c>
      <c r="K19" s="176">
        <f>G19*J19</f>
        <v>3.57E-5</v>
      </c>
      <c r="L19" s="177">
        <v>0</v>
      </c>
      <c r="M19" s="176">
        <f>G19*L19</f>
        <v>0</v>
      </c>
      <c r="N19" s="178">
        <v>20</v>
      </c>
      <c r="O19" s="179">
        <v>32</v>
      </c>
      <c r="P19" s="6" t="s">
        <v>123</v>
      </c>
    </row>
    <row r="20" spans="1:19" s="4" customFormat="1" ht="11.25" customHeight="1">
      <c r="A20" s="163">
        <v>4</v>
      </c>
      <c r="B20" s="163" t="s">
        <v>119</v>
      </c>
      <c r="C20" s="163" t="s">
        <v>92</v>
      </c>
      <c r="D20" s="164" t="s">
        <v>132</v>
      </c>
      <c r="E20" s="165" t="s">
        <v>133</v>
      </c>
      <c r="F20" s="163" t="s">
        <v>122</v>
      </c>
      <c r="G20" s="166">
        <v>6.5</v>
      </c>
      <c r="H20" s="166"/>
      <c r="I20" s="166">
        <f>ROUND(G20*H20,3)</f>
        <v>0</v>
      </c>
      <c r="J20" s="167">
        <v>4.0000000000000003E-5</v>
      </c>
      <c r="K20" s="166">
        <f>G20*J20</f>
        <v>2.6000000000000003E-4</v>
      </c>
      <c r="L20" s="167">
        <v>0</v>
      </c>
      <c r="M20" s="166">
        <f>G20*L20</f>
        <v>0</v>
      </c>
      <c r="N20" s="168">
        <v>20</v>
      </c>
      <c r="O20" s="169">
        <v>16</v>
      </c>
      <c r="P20" s="4" t="s">
        <v>123</v>
      </c>
    </row>
    <row r="21" spans="1:19" s="6" customFormat="1" ht="11.25" customHeight="1">
      <c r="A21" s="173">
        <v>5</v>
      </c>
      <c r="B21" s="173" t="s">
        <v>126</v>
      </c>
      <c r="C21" s="173" t="s">
        <v>127</v>
      </c>
      <c r="D21" s="174" t="s">
        <v>134</v>
      </c>
      <c r="E21" s="175" t="s">
        <v>135</v>
      </c>
      <c r="F21" s="173" t="s">
        <v>122</v>
      </c>
      <c r="G21" s="176">
        <v>6.63</v>
      </c>
      <c r="H21" s="176"/>
      <c r="I21" s="176">
        <f>ROUND(G21*H21,3)</f>
        <v>0</v>
      </c>
      <c r="J21" s="177">
        <v>2.2000000000000001E-4</v>
      </c>
      <c r="K21" s="176">
        <f>G21*J21</f>
        <v>1.4586E-3</v>
      </c>
      <c r="L21" s="177">
        <v>0</v>
      </c>
      <c r="M21" s="176">
        <f>G21*L21</f>
        <v>0</v>
      </c>
      <c r="N21" s="178">
        <v>20</v>
      </c>
      <c r="O21" s="179">
        <v>32</v>
      </c>
      <c r="P21" s="6" t="s">
        <v>123</v>
      </c>
    </row>
    <row r="22" spans="1:19" s="4" customFormat="1" ht="11.25" customHeight="1">
      <c r="A22" s="163">
        <v>6</v>
      </c>
      <c r="B22" s="163" t="s">
        <v>119</v>
      </c>
      <c r="C22" s="163" t="s">
        <v>92</v>
      </c>
      <c r="D22" s="164" t="s">
        <v>136</v>
      </c>
      <c r="E22" s="165" t="s">
        <v>137</v>
      </c>
      <c r="F22" s="163" t="s">
        <v>122</v>
      </c>
      <c r="G22" s="166">
        <v>1</v>
      </c>
      <c r="H22" s="166"/>
      <c r="I22" s="166">
        <f>ROUND(G22*H22,3)</f>
        <v>0</v>
      </c>
      <c r="J22" s="167">
        <v>4.0000000000000003E-5</v>
      </c>
      <c r="K22" s="166">
        <f>G22*J22</f>
        <v>4.0000000000000003E-5</v>
      </c>
      <c r="L22" s="167">
        <v>0</v>
      </c>
      <c r="M22" s="166">
        <f>G22*L22</f>
        <v>0</v>
      </c>
      <c r="N22" s="168">
        <v>20</v>
      </c>
      <c r="O22" s="169">
        <v>16</v>
      </c>
      <c r="P22" s="4" t="s">
        <v>123</v>
      </c>
    </row>
    <row r="23" spans="1:19" s="5" customFormat="1" ht="11.25" customHeight="1">
      <c r="A23" s="170"/>
      <c r="B23" s="170"/>
      <c r="C23" s="170"/>
      <c r="D23" s="5" t="s">
        <v>9</v>
      </c>
      <c r="E23" s="171" t="s">
        <v>118</v>
      </c>
      <c r="G23" s="172">
        <v>1</v>
      </c>
      <c r="P23" s="5">
        <v>2</v>
      </c>
      <c r="Q23" s="5" t="s">
        <v>117</v>
      </c>
      <c r="R23" s="5" t="s">
        <v>125</v>
      </c>
      <c r="S23" s="5" t="s">
        <v>118</v>
      </c>
    </row>
    <row r="24" spans="1:19" s="6" customFormat="1" ht="11.25" customHeight="1">
      <c r="A24" s="173">
        <v>7</v>
      </c>
      <c r="B24" s="173" t="s">
        <v>126</v>
      </c>
      <c r="C24" s="173" t="s">
        <v>127</v>
      </c>
      <c r="D24" s="174" t="s">
        <v>138</v>
      </c>
      <c r="E24" s="175" t="s">
        <v>139</v>
      </c>
      <c r="F24" s="173" t="s">
        <v>122</v>
      </c>
      <c r="G24" s="176">
        <v>1.02</v>
      </c>
      <c r="H24" s="176"/>
      <c r="I24" s="176">
        <f>ROUND(G24*H24,3)</f>
        <v>0</v>
      </c>
      <c r="J24" s="177">
        <v>0</v>
      </c>
      <c r="K24" s="176">
        <f>G24*J24</f>
        <v>0</v>
      </c>
      <c r="L24" s="177">
        <v>0</v>
      </c>
      <c r="M24" s="176">
        <f>G24*L24</f>
        <v>0</v>
      </c>
      <c r="N24" s="178">
        <v>20</v>
      </c>
      <c r="O24" s="179">
        <v>32</v>
      </c>
      <c r="P24" s="6" t="s">
        <v>123</v>
      </c>
    </row>
    <row r="25" spans="1:19" s="4" customFormat="1" ht="11.25" customHeight="1">
      <c r="A25" s="163">
        <v>8</v>
      </c>
      <c r="B25" s="163" t="s">
        <v>119</v>
      </c>
      <c r="C25" s="163" t="s">
        <v>92</v>
      </c>
      <c r="D25" s="164" t="s">
        <v>140</v>
      </c>
      <c r="E25" s="165" t="s">
        <v>141</v>
      </c>
      <c r="F25" s="163" t="s">
        <v>122</v>
      </c>
      <c r="G25" s="166">
        <v>13.5</v>
      </c>
      <c r="H25" s="166"/>
      <c r="I25" s="166">
        <f>ROUND(G25*H25,3)</f>
        <v>0</v>
      </c>
      <c r="J25" s="167">
        <v>5.0000000000000002E-5</v>
      </c>
      <c r="K25" s="166">
        <f>G25*J25</f>
        <v>6.7500000000000004E-4</v>
      </c>
      <c r="L25" s="167">
        <v>0</v>
      </c>
      <c r="M25" s="166">
        <f>G25*L25</f>
        <v>0</v>
      </c>
      <c r="N25" s="168">
        <v>20</v>
      </c>
      <c r="O25" s="169">
        <v>16</v>
      </c>
      <c r="P25" s="4" t="s">
        <v>123</v>
      </c>
    </row>
    <row r="26" spans="1:19" s="5" customFormat="1" ht="11.25" customHeight="1">
      <c r="A26" s="170"/>
      <c r="B26" s="170"/>
      <c r="C26" s="170"/>
      <c r="D26" s="5" t="s">
        <v>9</v>
      </c>
      <c r="E26" s="171" t="s">
        <v>142</v>
      </c>
      <c r="G26" s="172">
        <v>13.5</v>
      </c>
      <c r="P26" s="5">
        <v>2</v>
      </c>
      <c r="Q26" s="5" t="s">
        <v>117</v>
      </c>
      <c r="R26" s="5" t="s">
        <v>125</v>
      </c>
      <c r="S26" s="5" t="s">
        <v>118</v>
      </c>
    </row>
    <row r="27" spans="1:19" s="6" customFormat="1" ht="11.25" customHeight="1">
      <c r="A27" s="173">
        <v>9</v>
      </c>
      <c r="B27" s="173" t="s">
        <v>126</v>
      </c>
      <c r="C27" s="173" t="s">
        <v>127</v>
      </c>
      <c r="D27" s="174" t="s">
        <v>143</v>
      </c>
      <c r="E27" s="175" t="s">
        <v>144</v>
      </c>
      <c r="F27" s="173" t="s">
        <v>122</v>
      </c>
      <c r="G27" s="176">
        <v>12.75</v>
      </c>
      <c r="H27" s="176"/>
      <c r="I27" s="176">
        <f>ROUND(G27*H27,3)</f>
        <v>0</v>
      </c>
      <c r="J27" s="177">
        <v>0</v>
      </c>
      <c r="K27" s="176">
        <f>G27*J27</f>
        <v>0</v>
      </c>
      <c r="L27" s="177">
        <v>0</v>
      </c>
      <c r="M27" s="176">
        <f>G27*L27</f>
        <v>0</v>
      </c>
      <c r="N27" s="178">
        <v>20</v>
      </c>
      <c r="O27" s="179">
        <v>32</v>
      </c>
      <c r="P27" s="6" t="s">
        <v>123</v>
      </c>
    </row>
    <row r="28" spans="1:19" s="6" customFormat="1" ht="11.25" customHeight="1">
      <c r="A28" s="173">
        <v>10</v>
      </c>
      <c r="B28" s="173" t="s">
        <v>126</v>
      </c>
      <c r="C28" s="173" t="s">
        <v>127</v>
      </c>
      <c r="D28" s="174" t="s">
        <v>145</v>
      </c>
      <c r="E28" s="175" t="s">
        <v>146</v>
      </c>
      <c r="F28" s="173" t="s">
        <v>122</v>
      </c>
      <c r="G28" s="176">
        <v>1.02</v>
      </c>
      <c r="H28" s="176"/>
      <c r="I28" s="176">
        <f>ROUND(G28*H28,3)</f>
        <v>0</v>
      </c>
      <c r="J28" s="177">
        <v>0</v>
      </c>
      <c r="K28" s="176">
        <f>G28*J28</f>
        <v>0</v>
      </c>
      <c r="L28" s="177">
        <v>0</v>
      </c>
      <c r="M28" s="176">
        <f>G28*L28</f>
        <v>0</v>
      </c>
      <c r="N28" s="178">
        <v>20</v>
      </c>
      <c r="O28" s="179">
        <v>32</v>
      </c>
      <c r="P28" s="6" t="s">
        <v>123</v>
      </c>
    </row>
    <row r="29" spans="1:19" s="4" customFormat="1" ht="11.25" customHeight="1">
      <c r="A29" s="163">
        <v>11</v>
      </c>
      <c r="B29" s="163" t="s">
        <v>119</v>
      </c>
      <c r="C29" s="163" t="s">
        <v>92</v>
      </c>
      <c r="D29" s="164" t="s">
        <v>147</v>
      </c>
      <c r="E29" s="165" t="s">
        <v>148</v>
      </c>
      <c r="F29" s="163" t="s">
        <v>48</v>
      </c>
      <c r="G29" s="166">
        <v>3.6070000000000002</v>
      </c>
      <c r="H29" s="166"/>
      <c r="I29" s="166">
        <f>ROUND(G29*H29,3)</f>
        <v>0</v>
      </c>
      <c r="J29" s="167">
        <v>0</v>
      </c>
      <c r="K29" s="166">
        <f>G29*J29</f>
        <v>0</v>
      </c>
      <c r="L29" s="167">
        <v>0</v>
      </c>
      <c r="M29" s="166">
        <f>G29*L29</f>
        <v>0</v>
      </c>
      <c r="N29" s="168">
        <v>20</v>
      </c>
      <c r="O29" s="169">
        <v>16</v>
      </c>
      <c r="P29" s="4" t="s">
        <v>123</v>
      </c>
    </row>
    <row r="30" spans="1:19" s="2" customFormat="1" ht="11.25" customHeight="1">
      <c r="B30" s="145" t="s">
        <v>65</v>
      </c>
      <c r="D30" s="2" t="s">
        <v>94</v>
      </c>
      <c r="E30" s="2" t="s">
        <v>95</v>
      </c>
      <c r="I30" s="146">
        <f>SUM(I31:I78)</f>
        <v>0</v>
      </c>
      <c r="K30" s="146">
        <f>SUM(K31:K78)</f>
        <v>7.9814999999999997E-2</v>
      </c>
      <c r="M30" s="146">
        <f>SUM(M31:M78)</f>
        <v>0.11294</v>
      </c>
      <c r="P30" s="2" t="s">
        <v>118</v>
      </c>
    </row>
    <row r="31" spans="1:19" s="4" customFormat="1" ht="11.25" customHeight="1">
      <c r="A31" s="163">
        <v>12</v>
      </c>
      <c r="B31" s="163" t="s">
        <v>119</v>
      </c>
      <c r="C31" s="163" t="s">
        <v>149</v>
      </c>
      <c r="D31" s="164" t="s">
        <v>150</v>
      </c>
      <c r="E31" s="165" t="s">
        <v>151</v>
      </c>
      <c r="F31" s="163" t="s">
        <v>122</v>
      </c>
      <c r="G31" s="166">
        <v>8.5</v>
      </c>
      <c r="H31" s="166"/>
      <c r="I31" s="166">
        <f>ROUND(G31*H31,3)</f>
        <v>0</v>
      </c>
      <c r="J31" s="167">
        <v>0</v>
      </c>
      <c r="K31" s="166">
        <f>G31*J31</f>
        <v>0</v>
      </c>
      <c r="L31" s="167">
        <v>2.1299999999999999E-3</v>
      </c>
      <c r="M31" s="166">
        <f>G31*L31</f>
        <v>1.8105E-2</v>
      </c>
      <c r="N31" s="168">
        <v>20</v>
      </c>
      <c r="O31" s="169">
        <v>16</v>
      </c>
      <c r="P31" s="4" t="s">
        <v>123</v>
      </c>
    </row>
    <row r="32" spans="1:19" s="5" customFormat="1" ht="11.25" customHeight="1">
      <c r="A32" s="170"/>
      <c r="B32" s="170"/>
      <c r="C32" s="170"/>
      <c r="D32" s="5" t="s">
        <v>9</v>
      </c>
      <c r="E32" s="171" t="s">
        <v>152</v>
      </c>
      <c r="G32" s="172">
        <v>8.5</v>
      </c>
      <c r="P32" s="5">
        <v>2</v>
      </c>
      <c r="Q32" s="5" t="s">
        <v>117</v>
      </c>
      <c r="R32" s="5" t="s">
        <v>125</v>
      </c>
      <c r="S32" s="5" t="s">
        <v>118</v>
      </c>
    </row>
    <row r="33" spans="1:19" s="4" customFormat="1" ht="11.25" customHeight="1">
      <c r="A33" s="163">
        <v>13</v>
      </c>
      <c r="B33" s="163" t="s">
        <v>119</v>
      </c>
      <c r="C33" s="163" t="s">
        <v>149</v>
      </c>
      <c r="D33" s="164" t="s">
        <v>153</v>
      </c>
      <c r="E33" s="165" t="s">
        <v>154</v>
      </c>
      <c r="F33" s="163" t="s">
        <v>122</v>
      </c>
      <c r="G33" s="166">
        <v>12.5</v>
      </c>
      <c r="H33" s="166"/>
      <c r="I33" s="166">
        <f t="shared" ref="I33:I43" si="0">ROUND(G33*H33,3)</f>
        <v>0</v>
      </c>
      <c r="J33" s="167">
        <v>0</v>
      </c>
      <c r="K33" s="166">
        <f t="shared" ref="K33:K43" si="1">G33*J33</f>
        <v>0</v>
      </c>
      <c r="L33" s="167">
        <v>4.9699999999999996E-3</v>
      </c>
      <c r="M33" s="166">
        <f t="shared" ref="M33:M43" si="2">G33*L33</f>
        <v>6.2124999999999993E-2</v>
      </c>
      <c r="N33" s="168">
        <v>20</v>
      </c>
      <c r="O33" s="169">
        <v>16</v>
      </c>
      <c r="P33" s="4" t="s">
        <v>123</v>
      </c>
    </row>
    <row r="34" spans="1:19" s="4" customFormat="1" ht="11.25" customHeight="1">
      <c r="A34" s="163">
        <v>14</v>
      </c>
      <c r="B34" s="163" t="s">
        <v>119</v>
      </c>
      <c r="C34" s="163" t="s">
        <v>149</v>
      </c>
      <c r="D34" s="164" t="s">
        <v>155</v>
      </c>
      <c r="E34" s="165" t="s">
        <v>156</v>
      </c>
      <c r="F34" s="163" t="s">
        <v>122</v>
      </c>
      <c r="G34" s="166">
        <v>1</v>
      </c>
      <c r="H34" s="166"/>
      <c r="I34" s="166">
        <f t="shared" si="0"/>
        <v>0</v>
      </c>
      <c r="J34" s="167">
        <v>0</v>
      </c>
      <c r="K34" s="166">
        <f t="shared" si="1"/>
        <v>0</v>
      </c>
      <c r="L34" s="167">
        <v>6.7000000000000002E-3</v>
      </c>
      <c r="M34" s="166">
        <f t="shared" si="2"/>
        <v>6.7000000000000002E-3</v>
      </c>
      <c r="N34" s="168">
        <v>20</v>
      </c>
      <c r="O34" s="169">
        <v>16</v>
      </c>
      <c r="P34" s="4" t="s">
        <v>123</v>
      </c>
    </row>
    <row r="35" spans="1:19" s="4" customFormat="1" ht="22.5" customHeight="1">
      <c r="A35" s="163">
        <v>15</v>
      </c>
      <c r="B35" s="163" t="s">
        <v>119</v>
      </c>
      <c r="C35" s="163" t="s">
        <v>149</v>
      </c>
      <c r="D35" s="164" t="s">
        <v>157</v>
      </c>
      <c r="E35" s="165" t="s">
        <v>158</v>
      </c>
      <c r="F35" s="163" t="s">
        <v>159</v>
      </c>
      <c r="G35" s="166">
        <v>1</v>
      </c>
      <c r="H35" s="166"/>
      <c r="I35" s="166">
        <f t="shared" si="0"/>
        <v>0</v>
      </c>
      <c r="J35" s="167">
        <v>6.6E-4</v>
      </c>
      <c r="K35" s="166">
        <f t="shared" si="1"/>
        <v>6.6E-4</v>
      </c>
      <c r="L35" s="167">
        <v>0</v>
      </c>
      <c r="M35" s="166">
        <f t="shared" si="2"/>
        <v>0</v>
      </c>
      <c r="N35" s="168">
        <v>20</v>
      </c>
      <c r="O35" s="169">
        <v>16</v>
      </c>
      <c r="P35" s="4" t="s">
        <v>123</v>
      </c>
    </row>
    <row r="36" spans="1:19" s="4" customFormat="1" ht="22.5" customHeight="1">
      <c r="A36" s="163">
        <v>16</v>
      </c>
      <c r="B36" s="163" t="s">
        <v>119</v>
      </c>
      <c r="C36" s="163" t="s">
        <v>149</v>
      </c>
      <c r="D36" s="164" t="s">
        <v>160</v>
      </c>
      <c r="E36" s="165" t="s">
        <v>161</v>
      </c>
      <c r="F36" s="163" t="s">
        <v>159</v>
      </c>
      <c r="G36" s="166">
        <v>2</v>
      </c>
      <c r="H36" s="166"/>
      <c r="I36" s="166">
        <f t="shared" si="0"/>
        <v>0</v>
      </c>
      <c r="J36" s="167">
        <v>1.17E-3</v>
      </c>
      <c r="K36" s="166">
        <f t="shared" si="1"/>
        <v>2.3400000000000001E-3</v>
      </c>
      <c r="L36" s="167">
        <v>0</v>
      </c>
      <c r="M36" s="166">
        <f t="shared" si="2"/>
        <v>0</v>
      </c>
      <c r="N36" s="168">
        <v>20</v>
      </c>
      <c r="O36" s="169">
        <v>16</v>
      </c>
      <c r="P36" s="4" t="s">
        <v>123</v>
      </c>
    </row>
    <row r="37" spans="1:19" s="4" customFormat="1" ht="11.25" customHeight="1">
      <c r="A37" s="163">
        <v>17</v>
      </c>
      <c r="B37" s="163" t="s">
        <v>119</v>
      </c>
      <c r="C37" s="163" t="s">
        <v>149</v>
      </c>
      <c r="D37" s="164" t="s">
        <v>162</v>
      </c>
      <c r="E37" s="165" t="s">
        <v>163</v>
      </c>
      <c r="F37" s="163" t="s">
        <v>122</v>
      </c>
      <c r="G37" s="166">
        <v>1.5</v>
      </c>
      <c r="H37" s="166"/>
      <c r="I37" s="166">
        <f t="shared" si="0"/>
        <v>0</v>
      </c>
      <c r="J37" s="167">
        <v>4.6999999999999999E-4</v>
      </c>
      <c r="K37" s="166">
        <f t="shared" si="1"/>
        <v>7.0500000000000001E-4</v>
      </c>
      <c r="L37" s="167">
        <v>0</v>
      </c>
      <c r="M37" s="166">
        <f t="shared" si="2"/>
        <v>0</v>
      </c>
      <c r="N37" s="168">
        <v>20</v>
      </c>
      <c r="O37" s="169">
        <v>16</v>
      </c>
      <c r="P37" s="4" t="s">
        <v>123</v>
      </c>
    </row>
    <row r="38" spans="1:19" s="4" customFormat="1" ht="11.25" customHeight="1">
      <c r="A38" s="163">
        <v>18</v>
      </c>
      <c r="B38" s="163" t="s">
        <v>119</v>
      </c>
      <c r="C38" s="163" t="s">
        <v>149</v>
      </c>
      <c r="D38" s="164" t="s">
        <v>164</v>
      </c>
      <c r="E38" s="165" t="s">
        <v>165</v>
      </c>
      <c r="F38" s="163" t="s">
        <v>122</v>
      </c>
      <c r="G38" s="166">
        <v>0.5</v>
      </c>
      <c r="H38" s="166"/>
      <c r="I38" s="166">
        <f t="shared" si="0"/>
        <v>0</v>
      </c>
      <c r="J38" s="167">
        <v>6.8999999999999997E-4</v>
      </c>
      <c r="K38" s="166">
        <f t="shared" si="1"/>
        <v>3.4499999999999998E-4</v>
      </c>
      <c r="L38" s="167">
        <v>0</v>
      </c>
      <c r="M38" s="166">
        <f t="shared" si="2"/>
        <v>0</v>
      </c>
      <c r="N38" s="168">
        <v>20</v>
      </c>
      <c r="O38" s="169">
        <v>16</v>
      </c>
      <c r="P38" s="4" t="s">
        <v>123</v>
      </c>
    </row>
    <row r="39" spans="1:19" s="4" customFormat="1" ht="11.25" customHeight="1">
      <c r="A39" s="163">
        <v>19</v>
      </c>
      <c r="B39" s="163" t="s">
        <v>119</v>
      </c>
      <c r="C39" s="163" t="s">
        <v>149</v>
      </c>
      <c r="D39" s="164" t="s">
        <v>166</v>
      </c>
      <c r="E39" s="165" t="s">
        <v>167</v>
      </c>
      <c r="F39" s="163" t="s">
        <v>122</v>
      </c>
      <c r="G39" s="166">
        <v>6.5</v>
      </c>
      <c r="H39" s="166"/>
      <c r="I39" s="166">
        <f t="shared" si="0"/>
        <v>0</v>
      </c>
      <c r="J39" s="167">
        <v>1.1999999999999999E-3</v>
      </c>
      <c r="K39" s="166">
        <f t="shared" si="1"/>
        <v>7.7999999999999996E-3</v>
      </c>
      <c r="L39" s="167">
        <v>0</v>
      </c>
      <c r="M39" s="166">
        <f t="shared" si="2"/>
        <v>0</v>
      </c>
      <c r="N39" s="168">
        <v>20</v>
      </c>
      <c r="O39" s="169">
        <v>16</v>
      </c>
      <c r="P39" s="4" t="s">
        <v>123</v>
      </c>
    </row>
    <row r="40" spans="1:19" s="4" customFormat="1" ht="11.25" customHeight="1">
      <c r="A40" s="163">
        <v>20</v>
      </c>
      <c r="B40" s="163" t="s">
        <v>119</v>
      </c>
      <c r="C40" s="163" t="s">
        <v>149</v>
      </c>
      <c r="D40" s="164" t="s">
        <v>168</v>
      </c>
      <c r="E40" s="165" t="s">
        <v>169</v>
      </c>
      <c r="F40" s="163" t="s">
        <v>122</v>
      </c>
      <c r="G40" s="166">
        <v>1</v>
      </c>
      <c r="H40" s="166"/>
      <c r="I40" s="166">
        <f t="shared" si="0"/>
        <v>0</v>
      </c>
      <c r="J40" s="167">
        <v>1.97E-3</v>
      </c>
      <c r="K40" s="166">
        <f t="shared" si="1"/>
        <v>1.97E-3</v>
      </c>
      <c r="L40" s="167">
        <v>0</v>
      </c>
      <c r="M40" s="166">
        <f t="shared" si="2"/>
        <v>0</v>
      </c>
      <c r="N40" s="168">
        <v>20</v>
      </c>
      <c r="O40" s="169">
        <v>16</v>
      </c>
      <c r="P40" s="4" t="s">
        <v>123</v>
      </c>
    </row>
    <row r="41" spans="1:19" s="4" customFormat="1" ht="11.25" customHeight="1">
      <c r="A41" s="163">
        <v>21</v>
      </c>
      <c r="B41" s="163" t="s">
        <v>119</v>
      </c>
      <c r="C41" s="163" t="s">
        <v>149</v>
      </c>
      <c r="D41" s="164" t="s">
        <v>170</v>
      </c>
      <c r="E41" s="165" t="s">
        <v>171</v>
      </c>
      <c r="F41" s="163" t="s">
        <v>122</v>
      </c>
      <c r="G41" s="166">
        <v>12.5</v>
      </c>
      <c r="H41" s="166"/>
      <c r="I41" s="166">
        <f t="shared" si="0"/>
        <v>0</v>
      </c>
      <c r="J41" s="167">
        <v>3.1199999999999999E-3</v>
      </c>
      <c r="K41" s="166">
        <f t="shared" si="1"/>
        <v>3.9E-2</v>
      </c>
      <c r="L41" s="167">
        <v>0</v>
      </c>
      <c r="M41" s="166">
        <f t="shared" si="2"/>
        <v>0</v>
      </c>
      <c r="N41" s="168">
        <v>20</v>
      </c>
      <c r="O41" s="169">
        <v>16</v>
      </c>
      <c r="P41" s="4" t="s">
        <v>123</v>
      </c>
    </row>
    <row r="42" spans="1:19" s="4" customFormat="1" ht="11.25" customHeight="1">
      <c r="A42" s="163">
        <v>22</v>
      </c>
      <c r="B42" s="163" t="s">
        <v>119</v>
      </c>
      <c r="C42" s="163" t="s">
        <v>149</v>
      </c>
      <c r="D42" s="164" t="s">
        <v>172</v>
      </c>
      <c r="E42" s="165" t="s">
        <v>173</v>
      </c>
      <c r="F42" s="163" t="s">
        <v>122</v>
      </c>
      <c r="G42" s="166">
        <v>1</v>
      </c>
      <c r="H42" s="166"/>
      <c r="I42" s="166">
        <f t="shared" si="0"/>
        <v>0</v>
      </c>
      <c r="J42" s="167">
        <v>5.1599999999999997E-3</v>
      </c>
      <c r="K42" s="166">
        <f t="shared" si="1"/>
        <v>5.1599999999999997E-3</v>
      </c>
      <c r="L42" s="167">
        <v>0</v>
      </c>
      <c r="M42" s="166">
        <f t="shared" si="2"/>
        <v>0</v>
      </c>
      <c r="N42" s="168">
        <v>20</v>
      </c>
      <c r="O42" s="169">
        <v>16</v>
      </c>
      <c r="P42" s="4" t="s">
        <v>123</v>
      </c>
    </row>
    <row r="43" spans="1:19" s="4" customFormat="1" ht="11.25" customHeight="1">
      <c r="A43" s="163">
        <v>23</v>
      </c>
      <c r="B43" s="163" t="s">
        <v>119</v>
      </c>
      <c r="C43" s="163" t="s">
        <v>149</v>
      </c>
      <c r="D43" s="164" t="s">
        <v>174</v>
      </c>
      <c r="E43" s="165" t="s">
        <v>175</v>
      </c>
      <c r="F43" s="163" t="s">
        <v>122</v>
      </c>
      <c r="G43" s="166">
        <v>23</v>
      </c>
      <c r="H43" s="166"/>
      <c r="I43" s="166">
        <f t="shared" si="0"/>
        <v>0</v>
      </c>
      <c r="J43" s="167">
        <v>0</v>
      </c>
      <c r="K43" s="166">
        <f t="shared" si="1"/>
        <v>0</v>
      </c>
      <c r="L43" s="167">
        <v>2.3000000000000001E-4</v>
      </c>
      <c r="M43" s="166">
        <f t="shared" si="2"/>
        <v>5.2900000000000004E-3</v>
      </c>
      <c r="N43" s="168">
        <v>20</v>
      </c>
      <c r="O43" s="169">
        <v>16</v>
      </c>
      <c r="P43" s="4" t="s">
        <v>123</v>
      </c>
    </row>
    <row r="44" spans="1:19" s="5" customFormat="1" ht="11.25" customHeight="1">
      <c r="A44" s="170"/>
      <c r="B44" s="170"/>
      <c r="C44" s="170"/>
      <c r="D44" s="5" t="s">
        <v>9</v>
      </c>
      <c r="E44" s="171" t="s">
        <v>176</v>
      </c>
      <c r="G44" s="172">
        <v>23</v>
      </c>
      <c r="P44" s="5">
        <v>2</v>
      </c>
      <c r="Q44" s="5" t="s">
        <v>117</v>
      </c>
      <c r="R44" s="5" t="s">
        <v>125</v>
      </c>
      <c r="S44" s="5" t="s">
        <v>118</v>
      </c>
    </row>
    <row r="45" spans="1:19" s="4" customFormat="1" ht="11.25" customHeight="1">
      <c r="A45" s="163">
        <v>24</v>
      </c>
      <c r="B45" s="163" t="s">
        <v>119</v>
      </c>
      <c r="C45" s="163" t="s">
        <v>149</v>
      </c>
      <c r="D45" s="164" t="s">
        <v>177</v>
      </c>
      <c r="E45" s="165" t="s">
        <v>178</v>
      </c>
      <c r="F45" s="163" t="s">
        <v>159</v>
      </c>
      <c r="G45" s="166">
        <v>1</v>
      </c>
      <c r="H45" s="166"/>
      <c r="I45" s="166">
        <f>ROUND(G45*H45,3)</f>
        <v>0</v>
      </c>
      <c r="J45" s="167">
        <v>0</v>
      </c>
      <c r="K45" s="166">
        <f>G45*J45</f>
        <v>0</v>
      </c>
      <c r="L45" s="167">
        <v>6.8999999999999997E-4</v>
      </c>
      <c r="M45" s="166">
        <f>G45*L45</f>
        <v>6.8999999999999997E-4</v>
      </c>
      <c r="N45" s="168">
        <v>20</v>
      </c>
      <c r="O45" s="169">
        <v>16</v>
      </c>
      <c r="P45" s="4" t="s">
        <v>123</v>
      </c>
    </row>
    <row r="46" spans="1:19" s="4" customFormat="1" ht="11.25" customHeight="1">
      <c r="A46" s="163">
        <v>25</v>
      </c>
      <c r="B46" s="163" t="s">
        <v>119</v>
      </c>
      <c r="C46" s="163" t="s">
        <v>149</v>
      </c>
      <c r="D46" s="164" t="s">
        <v>179</v>
      </c>
      <c r="E46" s="165" t="s">
        <v>180</v>
      </c>
      <c r="F46" s="163" t="s">
        <v>159</v>
      </c>
      <c r="G46" s="166">
        <v>1</v>
      </c>
      <c r="H46" s="166"/>
      <c r="I46" s="166">
        <f>ROUND(G46*H46,3)</f>
        <v>0</v>
      </c>
      <c r="J46" s="167">
        <v>0</v>
      </c>
      <c r="K46" s="166">
        <f>G46*J46</f>
        <v>0</v>
      </c>
      <c r="L46" s="167">
        <v>5.2999999999999998E-4</v>
      </c>
      <c r="M46" s="166">
        <f>G46*L46</f>
        <v>5.2999999999999998E-4</v>
      </c>
      <c r="N46" s="168">
        <v>20</v>
      </c>
      <c r="O46" s="169">
        <v>16</v>
      </c>
      <c r="P46" s="4" t="s">
        <v>123</v>
      </c>
    </row>
    <row r="47" spans="1:19" s="4" customFormat="1" ht="11.25" customHeight="1">
      <c r="A47" s="163">
        <v>26</v>
      </c>
      <c r="B47" s="163" t="s">
        <v>119</v>
      </c>
      <c r="C47" s="163" t="s">
        <v>149</v>
      </c>
      <c r="D47" s="164" t="s">
        <v>181</v>
      </c>
      <c r="E47" s="165" t="s">
        <v>182</v>
      </c>
      <c r="F47" s="163" t="s">
        <v>159</v>
      </c>
      <c r="G47" s="166">
        <v>2</v>
      </c>
      <c r="H47" s="166"/>
      <c r="I47" s="166">
        <f>ROUND(G47*H47,3)</f>
        <v>0</v>
      </c>
      <c r="J47" s="167">
        <v>0</v>
      </c>
      <c r="K47" s="166">
        <f>G47*J47</f>
        <v>0</v>
      </c>
      <c r="L47" s="167">
        <v>1.23E-3</v>
      </c>
      <c r="M47" s="166">
        <f>G47*L47</f>
        <v>2.4599999999999999E-3</v>
      </c>
      <c r="N47" s="168">
        <v>20</v>
      </c>
      <c r="O47" s="169">
        <v>16</v>
      </c>
      <c r="P47" s="4" t="s">
        <v>123</v>
      </c>
    </row>
    <row r="48" spans="1:19" s="4" customFormat="1" ht="11.25" customHeight="1">
      <c r="A48" s="163">
        <v>27</v>
      </c>
      <c r="B48" s="163" t="s">
        <v>119</v>
      </c>
      <c r="C48" s="163" t="s">
        <v>149</v>
      </c>
      <c r="D48" s="164" t="s">
        <v>183</v>
      </c>
      <c r="E48" s="165" t="s">
        <v>184</v>
      </c>
      <c r="F48" s="163" t="s">
        <v>159</v>
      </c>
      <c r="G48" s="166">
        <v>10</v>
      </c>
      <c r="H48" s="166"/>
      <c r="I48" s="166">
        <f>ROUND(G48*H48,3)</f>
        <v>0</v>
      </c>
      <c r="J48" s="167">
        <v>0</v>
      </c>
      <c r="K48" s="166">
        <f>G48*J48</f>
        <v>0</v>
      </c>
      <c r="L48" s="167">
        <v>1.4599999999999999E-3</v>
      </c>
      <c r="M48" s="166">
        <f>G48*L48</f>
        <v>1.4599999999999998E-2</v>
      </c>
      <c r="N48" s="168">
        <v>20</v>
      </c>
      <c r="O48" s="169">
        <v>16</v>
      </c>
      <c r="P48" s="4" t="s">
        <v>123</v>
      </c>
    </row>
    <row r="49" spans="1:19" s="5" customFormat="1" ht="11.25" customHeight="1">
      <c r="A49" s="170"/>
      <c r="B49" s="170"/>
      <c r="C49" s="170"/>
      <c r="D49" s="5" t="s">
        <v>9</v>
      </c>
      <c r="E49" s="171" t="s">
        <v>185</v>
      </c>
      <c r="G49" s="172">
        <v>10</v>
      </c>
      <c r="P49" s="5">
        <v>2</v>
      </c>
      <c r="Q49" s="5" t="s">
        <v>117</v>
      </c>
      <c r="R49" s="5" t="s">
        <v>125</v>
      </c>
      <c r="S49" s="5" t="s">
        <v>118</v>
      </c>
    </row>
    <row r="50" spans="1:19" s="4" customFormat="1" ht="11.25" customHeight="1">
      <c r="A50" s="163">
        <v>28</v>
      </c>
      <c r="B50" s="163" t="s">
        <v>119</v>
      </c>
      <c r="C50" s="163" t="s">
        <v>149</v>
      </c>
      <c r="D50" s="164" t="s">
        <v>186</v>
      </c>
      <c r="E50" s="165" t="s">
        <v>187</v>
      </c>
      <c r="F50" s="163" t="s">
        <v>159</v>
      </c>
      <c r="G50" s="166">
        <v>1</v>
      </c>
      <c r="H50" s="166"/>
      <c r="I50" s="166">
        <f>ROUND(G50*H50,3)</f>
        <v>0</v>
      </c>
      <c r="J50" s="167">
        <v>0</v>
      </c>
      <c r="K50" s="166">
        <f>G50*J50</f>
        <v>0</v>
      </c>
      <c r="L50" s="167">
        <v>2.4399999999999999E-3</v>
      </c>
      <c r="M50" s="166">
        <f>G50*L50</f>
        <v>2.4399999999999999E-3</v>
      </c>
      <c r="N50" s="168">
        <v>20</v>
      </c>
      <c r="O50" s="169">
        <v>16</v>
      </c>
      <c r="P50" s="4" t="s">
        <v>123</v>
      </c>
    </row>
    <row r="51" spans="1:19" s="5" customFormat="1" ht="11.25" customHeight="1">
      <c r="A51" s="170"/>
      <c r="B51" s="170"/>
      <c r="C51" s="170"/>
      <c r="D51" s="5" t="s">
        <v>9</v>
      </c>
      <c r="E51" s="171" t="s">
        <v>118</v>
      </c>
      <c r="G51" s="172">
        <v>1</v>
      </c>
      <c r="P51" s="5">
        <v>2</v>
      </c>
      <c r="Q51" s="5" t="s">
        <v>117</v>
      </c>
      <c r="R51" s="5" t="s">
        <v>125</v>
      </c>
      <c r="S51" s="5" t="s">
        <v>118</v>
      </c>
    </row>
    <row r="52" spans="1:19" s="4" customFormat="1" ht="11.25" customHeight="1">
      <c r="A52" s="163">
        <v>29</v>
      </c>
      <c r="B52" s="163" t="s">
        <v>119</v>
      </c>
      <c r="C52" s="163" t="s">
        <v>149</v>
      </c>
      <c r="D52" s="164" t="s">
        <v>188</v>
      </c>
      <c r="E52" s="165" t="s">
        <v>189</v>
      </c>
      <c r="F52" s="163" t="s">
        <v>159</v>
      </c>
      <c r="G52" s="166">
        <v>1</v>
      </c>
      <c r="H52" s="166"/>
      <c r="I52" s="166">
        <f t="shared" ref="I52:I68" si="3">ROUND(G52*H52,3)</f>
        <v>0</v>
      </c>
      <c r="J52" s="167">
        <v>2.0000000000000002E-5</v>
      </c>
      <c r="K52" s="166">
        <f t="shared" ref="K52:K68" si="4">G52*J52</f>
        <v>2.0000000000000002E-5</v>
      </c>
      <c r="L52" s="167">
        <v>0</v>
      </c>
      <c r="M52" s="166">
        <f t="shared" ref="M52:M68" si="5">G52*L52</f>
        <v>0</v>
      </c>
      <c r="N52" s="168">
        <v>20</v>
      </c>
      <c r="O52" s="169">
        <v>16</v>
      </c>
      <c r="P52" s="4" t="s">
        <v>123</v>
      </c>
    </row>
    <row r="53" spans="1:19" s="6" customFormat="1" ht="11.25" customHeight="1">
      <c r="A53" s="173">
        <v>30</v>
      </c>
      <c r="B53" s="173" t="s">
        <v>126</v>
      </c>
      <c r="C53" s="173" t="s">
        <v>127</v>
      </c>
      <c r="D53" s="174" t="s">
        <v>190</v>
      </c>
      <c r="E53" s="175" t="s">
        <v>191</v>
      </c>
      <c r="F53" s="173" t="s">
        <v>159</v>
      </c>
      <c r="G53" s="176">
        <v>1</v>
      </c>
      <c r="H53" s="176"/>
      <c r="I53" s="176">
        <f t="shared" si="3"/>
        <v>0</v>
      </c>
      <c r="J53" s="177">
        <v>3.0000000000000001E-5</v>
      </c>
      <c r="K53" s="176">
        <f t="shared" si="4"/>
        <v>3.0000000000000001E-5</v>
      </c>
      <c r="L53" s="177">
        <v>0</v>
      </c>
      <c r="M53" s="176">
        <f t="shared" si="5"/>
        <v>0</v>
      </c>
      <c r="N53" s="178">
        <v>20</v>
      </c>
      <c r="O53" s="179">
        <v>32</v>
      </c>
      <c r="P53" s="6" t="s">
        <v>123</v>
      </c>
    </row>
    <row r="54" spans="1:19" s="4" customFormat="1" ht="11.25" customHeight="1">
      <c r="A54" s="163">
        <v>31</v>
      </c>
      <c r="B54" s="163" t="s">
        <v>119</v>
      </c>
      <c r="C54" s="163" t="s">
        <v>149</v>
      </c>
      <c r="D54" s="164" t="s">
        <v>192</v>
      </c>
      <c r="E54" s="165" t="s">
        <v>193</v>
      </c>
      <c r="F54" s="163" t="s">
        <v>159</v>
      </c>
      <c r="G54" s="166">
        <v>2</v>
      </c>
      <c r="H54" s="166"/>
      <c r="I54" s="166">
        <f t="shared" si="3"/>
        <v>0</v>
      </c>
      <c r="J54" s="167">
        <v>5.0000000000000002E-5</v>
      </c>
      <c r="K54" s="166">
        <f t="shared" si="4"/>
        <v>1E-4</v>
      </c>
      <c r="L54" s="167">
        <v>0</v>
      </c>
      <c r="M54" s="166">
        <f t="shared" si="5"/>
        <v>0</v>
      </c>
      <c r="N54" s="168">
        <v>20</v>
      </c>
      <c r="O54" s="169">
        <v>16</v>
      </c>
      <c r="P54" s="4" t="s">
        <v>123</v>
      </c>
    </row>
    <row r="55" spans="1:19" s="6" customFormat="1" ht="11.25" customHeight="1">
      <c r="A55" s="173">
        <v>32</v>
      </c>
      <c r="B55" s="173" t="s">
        <v>126</v>
      </c>
      <c r="C55" s="173" t="s">
        <v>127</v>
      </c>
      <c r="D55" s="174" t="s">
        <v>194</v>
      </c>
      <c r="E55" s="175" t="s">
        <v>195</v>
      </c>
      <c r="F55" s="173" t="s">
        <v>159</v>
      </c>
      <c r="G55" s="176">
        <v>2</v>
      </c>
      <c r="H55" s="176"/>
      <c r="I55" s="176">
        <f t="shared" si="3"/>
        <v>0</v>
      </c>
      <c r="J55" s="177">
        <v>8.0000000000000007E-5</v>
      </c>
      <c r="K55" s="176">
        <f t="shared" si="4"/>
        <v>1.6000000000000001E-4</v>
      </c>
      <c r="L55" s="177">
        <v>0</v>
      </c>
      <c r="M55" s="176">
        <f t="shared" si="5"/>
        <v>0</v>
      </c>
      <c r="N55" s="178">
        <v>20</v>
      </c>
      <c r="O55" s="179">
        <v>32</v>
      </c>
      <c r="P55" s="6" t="s">
        <v>123</v>
      </c>
    </row>
    <row r="56" spans="1:19" s="4" customFormat="1" ht="11.25" customHeight="1">
      <c r="A56" s="163">
        <v>33</v>
      </c>
      <c r="B56" s="163" t="s">
        <v>119</v>
      </c>
      <c r="C56" s="163" t="s">
        <v>149</v>
      </c>
      <c r="D56" s="164" t="s">
        <v>196</v>
      </c>
      <c r="E56" s="165" t="s">
        <v>197</v>
      </c>
      <c r="F56" s="163" t="s">
        <v>159</v>
      </c>
      <c r="G56" s="166">
        <v>4</v>
      </c>
      <c r="H56" s="166"/>
      <c r="I56" s="166">
        <f t="shared" si="3"/>
        <v>0</v>
      </c>
      <c r="J56" s="167">
        <v>6.0000000000000002E-5</v>
      </c>
      <c r="K56" s="166">
        <f t="shared" si="4"/>
        <v>2.4000000000000001E-4</v>
      </c>
      <c r="L56" s="167">
        <v>0</v>
      </c>
      <c r="M56" s="166">
        <f t="shared" si="5"/>
        <v>0</v>
      </c>
      <c r="N56" s="168">
        <v>20</v>
      </c>
      <c r="O56" s="169">
        <v>16</v>
      </c>
      <c r="P56" s="4" t="s">
        <v>123</v>
      </c>
    </row>
    <row r="57" spans="1:19" s="6" customFormat="1" ht="11.25" customHeight="1">
      <c r="A57" s="173">
        <v>34</v>
      </c>
      <c r="B57" s="173" t="s">
        <v>126</v>
      </c>
      <c r="C57" s="173" t="s">
        <v>127</v>
      </c>
      <c r="D57" s="174" t="s">
        <v>198</v>
      </c>
      <c r="E57" s="175" t="s">
        <v>199</v>
      </c>
      <c r="F57" s="173" t="s">
        <v>159</v>
      </c>
      <c r="G57" s="176">
        <v>4</v>
      </c>
      <c r="H57" s="176"/>
      <c r="I57" s="176">
        <f t="shared" si="3"/>
        <v>0</v>
      </c>
      <c r="J57" s="177">
        <v>9.3000000000000005E-4</v>
      </c>
      <c r="K57" s="176">
        <f t="shared" si="4"/>
        <v>3.7200000000000002E-3</v>
      </c>
      <c r="L57" s="177">
        <v>0</v>
      </c>
      <c r="M57" s="176">
        <f t="shared" si="5"/>
        <v>0</v>
      </c>
      <c r="N57" s="178">
        <v>20</v>
      </c>
      <c r="O57" s="179">
        <v>32</v>
      </c>
      <c r="P57" s="6" t="s">
        <v>123</v>
      </c>
    </row>
    <row r="58" spans="1:19" s="4" customFormat="1" ht="11.25" customHeight="1">
      <c r="A58" s="163">
        <v>35</v>
      </c>
      <c r="B58" s="163" t="s">
        <v>119</v>
      </c>
      <c r="C58" s="163" t="s">
        <v>149</v>
      </c>
      <c r="D58" s="164" t="s">
        <v>196</v>
      </c>
      <c r="E58" s="165" t="s">
        <v>197</v>
      </c>
      <c r="F58" s="163" t="s">
        <v>159</v>
      </c>
      <c r="G58" s="166">
        <v>1</v>
      </c>
      <c r="H58" s="166"/>
      <c r="I58" s="166">
        <f t="shared" si="3"/>
        <v>0</v>
      </c>
      <c r="J58" s="167">
        <v>6.0000000000000002E-5</v>
      </c>
      <c r="K58" s="166">
        <f t="shared" si="4"/>
        <v>6.0000000000000002E-5</v>
      </c>
      <c r="L58" s="167">
        <v>0</v>
      </c>
      <c r="M58" s="166">
        <f t="shared" si="5"/>
        <v>0</v>
      </c>
      <c r="N58" s="168">
        <v>20</v>
      </c>
      <c r="O58" s="169">
        <v>16</v>
      </c>
      <c r="P58" s="4" t="s">
        <v>123</v>
      </c>
    </row>
    <row r="59" spans="1:19" s="6" customFormat="1" ht="11.25" customHeight="1">
      <c r="A59" s="173">
        <v>36</v>
      </c>
      <c r="B59" s="173" t="s">
        <v>126</v>
      </c>
      <c r="C59" s="173" t="s">
        <v>127</v>
      </c>
      <c r="D59" s="174" t="s">
        <v>200</v>
      </c>
      <c r="E59" s="175" t="s">
        <v>201</v>
      </c>
      <c r="F59" s="173" t="s">
        <v>159</v>
      </c>
      <c r="G59" s="176">
        <v>1</v>
      </c>
      <c r="H59" s="176"/>
      <c r="I59" s="176">
        <f t="shared" si="3"/>
        <v>0</v>
      </c>
      <c r="J59" s="177">
        <v>3.2000000000000002E-3</v>
      </c>
      <c r="K59" s="176">
        <f t="shared" si="4"/>
        <v>3.2000000000000002E-3</v>
      </c>
      <c r="L59" s="177">
        <v>0</v>
      </c>
      <c r="M59" s="176">
        <f t="shared" si="5"/>
        <v>0</v>
      </c>
      <c r="N59" s="178">
        <v>20</v>
      </c>
      <c r="O59" s="179">
        <v>32</v>
      </c>
      <c r="P59" s="6" t="s">
        <v>123</v>
      </c>
    </row>
    <row r="60" spans="1:19" s="4" customFormat="1" ht="11.25" customHeight="1">
      <c r="A60" s="163">
        <v>37</v>
      </c>
      <c r="B60" s="163" t="s">
        <v>119</v>
      </c>
      <c r="C60" s="163" t="s">
        <v>149</v>
      </c>
      <c r="D60" s="164" t="s">
        <v>202</v>
      </c>
      <c r="E60" s="165" t="s">
        <v>203</v>
      </c>
      <c r="F60" s="163" t="s">
        <v>159</v>
      </c>
      <c r="G60" s="166">
        <v>1</v>
      </c>
      <c r="H60" s="166"/>
      <c r="I60" s="166">
        <f t="shared" si="3"/>
        <v>0</v>
      </c>
      <c r="J60" s="167">
        <v>6.9999999999999994E-5</v>
      </c>
      <c r="K60" s="166">
        <f t="shared" si="4"/>
        <v>6.9999999999999994E-5</v>
      </c>
      <c r="L60" s="167">
        <v>0</v>
      </c>
      <c r="M60" s="166">
        <f t="shared" si="5"/>
        <v>0</v>
      </c>
      <c r="N60" s="168">
        <v>20</v>
      </c>
      <c r="O60" s="169">
        <v>16</v>
      </c>
      <c r="P60" s="4" t="s">
        <v>123</v>
      </c>
    </row>
    <row r="61" spans="1:19" s="6" customFormat="1" ht="11.25" customHeight="1">
      <c r="A61" s="173">
        <v>38</v>
      </c>
      <c r="B61" s="173" t="s">
        <v>126</v>
      </c>
      <c r="C61" s="173" t="s">
        <v>127</v>
      </c>
      <c r="D61" s="174" t="s">
        <v>204</v>
      </c>
      <c r="E61" s="175" t="s">
        <v>205</v>
      </c>
      <c r="F61" s="173" t="s">
        <v>159</v>
      </c>
      <c r="G61" s="176">
        <v>1</v>
      </c>
      <c r="H61" s="176"/>
      <c r="I61" s="176">
        <f t="shared" si="3"/>
        <v>0</v>
      </c>
      <c r="J61" s="177">
        <v>9.7000000000000005E-4</v>
      </c>
      <c r="K61" s="176">
        <f t="shared" si="4"/>
        <v>9.7000000000000005E-4</v>
      </c>
      <c r="L61" s="177">
        <v>0</v>
      </c>
      <c r="M61" s="176">
        <f t="shared" si="5"/>
        <v>0</v>
      </c>
      <c r="N61" s="178">
        <v>20</v>
      </c>
      <c r="O61" s="179">
        <v>32</v>
      </c>
      <c r="P61" s="6" t="s">
        <v>123</v>
      </c>
    </row>
    <row r="62" spans="1:19" s="4" customFormat="1" ht="11.25" customHeight="1">
      <c r="A62" s="163">
        <v>39</v>
      </c>
      <c r="B62" s="163" t="s">
        <v>119</v>
      </c>
      <c r="C62" s="163" t="s">
        <v>149</v>
      </c>
      <c r="D62" s="164" t="s">
        <v>206</v>
      </c>
      <c r="E62" s="165" t="s">
        <v>207</v>
      </c>
      <c r="F62" s="163" t="s">
        <v>159</v>
      </c>
      <c r="G62" s="166">
        <v>1</v>
      </c>
      <c r="H62" s="166"/>
      <c r="I62" s="166">
        <f t="shared" si="3"/>
        <v>0</v>
      </c>
      <c r="J62" s="167">
        <v>6.0000000000000002E-5</v>
      </c>
      <c r="K62" s="166">
        <f t="shared" si="4"/>
        <v>6.0000000000000002E-5</v>
      </c>
      <c r="L62" s="167">
        <v>0</v>
      </c>
      <c r="M62" s="166">
        <f t="shared" si="5"/>
        <v>0</v>
      </c>
      <c r="N62" s="168">
        <v>20</v>
      </c>
      <c r="O62" s="169">
        <v>16</v>
      </c>
      <c r="P62" s="4" t="s">
        <v>123</v>
      </c>
    </row>
    <row r="63" spans="1:19" s="6" customFormat="1" ht="11.25" customHeight="1">
      <c r="A63" s="173">
        <v>40</v>
      </c>
      <c r="B63" s="173" t="s">
        <v>126</v>
      </c>
      <c r="C63" s="173" t="s">
        <v>127</v>
      </c>
      <c r="D63" s="174" t="s">
        <v>208</v>
      </c>
      <c r="E63" s="175" t="s">
        <v>209</v>
      </c>
      <c r="F63" s="173" t="s">
        <v>159</v>
      </c>
      <c r="G63" s="176">
        <v>1</v>
      </c>
      <c r="H63" s="176"/>
      <c r="I63" s="176">
        <f t="shared" si="3"/>
        <v>0</v>
      </c>
      <c r="J63" s="177">
        <v>5.1000000000000004E-4</v>
      </c>
      <c r="K63" s="176">
        <f t="shared" si="4"/>
        <v>5.1000000000000004E-4</v>
      </c>
      <c r="L63" s="177">
        <v>0</v>
      </c>
      <c r="M63" s="176">
        <f t="shared" si="5"/>
        <v>0</v>
      </c>
      <c r="N63" s="178">
        <v>20</v>
      </c>
      <c r="O63" s="179">
        <v>32</v>
      </c>
      <c r="P63" s="6" t="s">
        <v>123</v>
      </c>
    </row>
    <row r="64" spans="1:19" s="4" customFormat="1" ht="11.25" customHeight="1">
      <c r="A64" s="163">
        <v>41</v>
      </c>
      <c r="B64" s="163" t="s">
        <v>119</v>
      </c>
      <c r="C64" s="163" t="s">
        <v>149</v>
      </c>
      <c r="D64" s="164" t="s">
        <v>210</v>
      </c>
      <c r="E64" s="165" t="s">
        <v>211</v>
      </c>
      <c r="F64" s="163" t="s">
        <v>159</v>
      </c>
      <c r="G64" s="166">
        <v>1</v>
      </c>
      <c r="H64" s="166"/>
      <c r="I64" s="166">
        <f t="shared" si="3"/>
        <v>0</v>
      </c>
      <c r="J64" s="167">
        <v>5.0000000000000002E-5</v>
      </c>
      <c r="K64" s="166">
        <f t="shared" si="4"/>
        <v>5.0000000000000002E-5</v>
      </c>
      <c r="L64" s="167">
        <v>0</v>
      </c>
      <c r="M64" s="166">
        <f t="shared" si="5"/>
        <v>0</v>
      </c>
      <c r="N64" s="168">
        <v>20</v>
      </c>
      <c r="O64" s="169">
        <v>16</v>
      </c>
      <c r="P64" s="4" t="s">
        <v>123</v>
      </c>
    </row>
    <row r="65" spans="1:19" s="6" customFormat="1" ht="11.25" customHeight="1">
      <c r="A65" s="173">
        <v>42</v>
      </c>
      <c r="B65" s="173" t="s">
        <v>126</v>
      </c>
      <c r="C65" s="173" t="s">
        <v>127</v>
      </c>
      <c r="D65" s="174" t="s">
        <v>212</v>
      </c>
      <c r="E65" s="175" t="s">
        <v>213</v>
      </c>
      <c r="F65" s="173" t="s">
        <v>159</v>
      </c>
      <c r="G65" s="176">
        <v>1</v>
      </c>
      <c r="H65" s="176"/>
      <c r="I65" s="176">
        <f t="shared" si="3"/>
        <v>0</v>
      </c>
      <c r="J65" s="177">
        <v>7.7999999999999999E-4</v>
      </c>
      <c r="K65" s="176">
        <f t="shared" si="4"/>
        <v>7.7999999999999999E-4</v>
      </c>
      <c r="L65" s="177">
        <v>0</v>
      </c>
      <c r="M65" s="176">
        <f t="shared" si="5"/>
        <v>0</v>
      </c>
      <c r="N65" s="178">
        <v>20</v>
      </c>
      <c r="O65" s="179">
        <v>32</v>
      </c>
      <c r="P65" s="6" t="s">
        <v>123</v>
      </c>
    </row>
    <row r="66" spans="1:19" s="4" customFormat="1" ht="11.25" customHeight="1">
      <c r="A66" s="163">
        <v>43</v>
      </c>
      <c r="B66" s="163" t="s">
        <v>119</v>
      </c>
      <c r="C66" s="163" t="s">
        <v>149</v>
      </c>
      <c r="D66" s="164" t="s">
        <v>214</v>
      </c>
      <c r="E66" s="165" t="s">
        <v>215</v>
      </c>
      <c r="F66" s="163" t="s">
        <v>159</v>
      </c>
      <c r="G66" s="166">
        <v>1</v>
      </c>
      <c r="H66" s="166"/>
      <c r="I66" s="166">
        <f t="shared" si="3"/>
        <v>0</v>
      </c>
      <c r="J66" s="167">
        <v>6.0000000000000002E-5</v>
      </c>
      <c r="K66" s="166">
        <f t="shared" si="4"/>
        <v>6.0000000000000002E-5</v>
      </c>
      <c r="L66" s="167">
        <v>0</v>
      </c>
      <c r="M66" s="166">
        <f t="shared" si="5"/>
        <v>0</v>
      </c>
      <c r="N66" s="168">
        <v>20</v>
      </c>
      <c r="O66" s="169">
        <v>16</v>
      </c>
      <c r="P66" s="4" t="s">
        <v>123</v>
      </c>
    </row>
    <row r="67" spans="1:19" s="6" customFormat="1" ht="11.25" customHeight="1">
      <c r="A67" s="173">
        <v>44</v>
      </c>
      <c r="B67" s="173" t="s">
        <v>126</v>
      </c>
      <c r="C67" s="173" t="s">
        <v>127</v>
      </c>
      <c r="D67" s="174" t="s">
        <v>216</v>
      </c>
      <c r="E67" s="175" t="s">
        <v>217</v>
      </c>
      <c r="F67" s="173" t="s">
        <v>159</v>
      </c>
      <c r="G67" s="176">
        <v>1</v>
      </c>
      <c r="H67" s="176"/>
      <c r="I67" s="176">
        <f t="shared" si="3"/>
        <v>0</v>
      </c>
      <c r="J67" s="177">
        <v>2E-3</v>
      </c>
      <c r="K67" s="176">
        <f t="shared" si="4"/>
        <v>2E-3</v>
      </c>
      <c r="L67" s="177">
        <v>0</v>
      </c>
      <c r="M67" s="176">
        <f t="shared" si="5"/>
        <v>0</v>
      </c>
      <c r="N67" s="178">
        <v>20</v>
      </c>
      <c r="O67" s="179">
        <v>32</v>
      </c>
      <c r="P67" s="6" t="s">
        <v>123</v>
      </c>
    </row>
    <row r="68" spans="1:19" s="4" customFormat="1" ht="11.25" customHeight="1">
      <c r="A68" s="163">
        <v>45</v>
      </c>
      <c r="B68" s="163" t="s">
        <v>119</v>
      </c>
      <c r="C68" s="163" t="s">
        <v>149</v>
      </c>
      <c r="D68" s="164" t="s">
        <v>218</v>
      </c>
      <c r="E68" s="165" t="s">
        <v>219</v>
      </c>
      <c r="F68" s="163" t="s">
        <v>159</v>
      </c>
      <c r="G68" s="166">
        <v>2</v>
      </c>
      <c r="H68" s="166"/>
      <c r="I68" s="166">
        <f t="shared" si="3"/>
        <v>0</v>
      </c>
      <c r="J68" s="167">
        <v>6.0000000000000002E-5</v>
      </c>
      <c r="K68" s="166">
        <f t="shared" si="4"/>
        <v>1.2E-4</v>
      </c>
      <c r="L68" s="167">
        <v>0</v>
      </c>
      <c r="M68" s="166">
        <f t="shared" si="5"/>
        <v>0</v>
      </c>
      <c r="N68" s="168">
        <v>20</v>
      </c>
      <c r="O68" s="169">
        <v>16</v>
      </c>
      <c r="P68" s="4" t="s">
        <v>123</v>
      </c>
    </row>
    <row r="69" spans="1:19" s="5" customFormat="1" ht="11.25" customHeight="1">
      <c r="A69" s="170"/>
      <c r="B69" s="170"/>
      <c r="C69" s="170"/>
      <c r="D69" s="5" t="s">
        <v>9</v>
      </c>
      <c r="E69" s="171" t="s">
        <v>220</v>
      </c>
      <c r="G69" s="172">
        <v>2</v>
      </c>
      <c r="P69" s="5">
        <v>2</v>
      </c>
      <c r="Q69" s="5" t="s">
        <v>117</v>
      </c>
      <c r="R69" s="5" t="s">
        <v>125</v>
      </c>
      <c r="S69" s="5" t="s">
        <v>118</v>
      </c>
    </row>
    <row r="70" spans="1:19" s="6" customFormat="1" ht="11.25" customHeight="1">
      <c r="A70" s="173">
        <v>46</v>
      </c>
      <c r="B70" s="173" t="s">
        <v>126</v>
      </c>
      <c r="C70" s="173" t="s">
        <v>127</v>
      </c>
      <c r="D70" s="174" t="s">
        <v>221</v>
      </c>
      <c r="E70" s="175" t="s">
        <v>222</v>
      </c>
      <c r="F70" s="173" t="s">
        <v>159</v>
      </c>
      <c r="G70" s="176">
        <v>1</v>
      </c>
      <c r="H70" s="176"/>
      <c r="I70" s="176">
        <f>ROUND(G70*H70,3)</f>
        <v>0</v>
      </c>
      <c r="J70" s="177">
        <v>1.3500000000000001E-3</v>
      </c>
      <c r="K70" s="176">
        <f>G70*J70</f>
        <v>1.3500000000000001E-3</v>
      </c>
      <c r="L70" s="177">
        <v>0</v>
      </c>
      <c r="M70" s="176">
        <f>G70*L70</f>
        <v>0</v>
      </c>
      <c r="N70" s="178">
        <v>20</v>
      </c>
      <c r="O70" s="179">
        <v>32</v>
      </c>
      <c r="P70" s="6" t="s">
        <v>123</v>
      </c>
    </row>
    <row r="71" spans="1:19" s="6" customFormat="1" ht="11.25" customHeight="1">
      <c r="A71" s="173">
        <v>47</v>
      </c>
      <c r="B71" s="173" t="s">
        <v>126</v>
      </c>
      <c r="C71" s="173" t="s">
        <v>127</v>
      </c>
      <c r="D71" s="174" t="s">
        <v>223</v>
      </c>
      <c r="E71" s="175" t="s">
        <v>224</v>
      </c>
      <c r="F71" s="173" t="s">
        <v>159</v>
      </c>
      <c r="G71" s="176">
        <v>1</v>
      </c>
      <c r="H71" s="176"/>
      <c r="I71" s="176">
        <f>ROUND(G71*H71,3)</f>
        <v>0</v>
      </c>
      <c r="J71" s="177">
        <v>0</v>
      </c>
      <c r="K71" s="176">
        <f>G71*J71</f>
        <v>0</v>
      </c>
      <c r="L71" s="177">
        <v>0</v>
      </c>
      <c r="M71" s="176">
        <f>G71*L71</f>
        <v>0</v>
      </c>
      <c r="N71" s="178">
        <v>20</v>
      </c>
      <c r="O71" s="179">
        <v>32</v>
      </c>
      <c r="P71" s="6" t="s">
        <v>123</v>
      </c>
    </row>
    <row r="72" spans="1:19" s="4" customFormat="1" ht="11.25" customHeight="1">
      <c r="A72" s="163">
        <v>48</v>
      </c>
      <c r="B72" s="163" t="s">
        <v>119</v>
      </c>
      <c r="C72" s="163" t="s">
        <v>149</v>
      </c>
      <c r="D72" s="164" t="s">
        <v>225</v>
      </c>
      <c r="E72" s="165" t="s">
        <v>226</v>
      </c>
      <c r="F72" s="163" t="s">
        <v>159</v>
      </c>
      <c r="G72" s="166">
        <v>1</v>
      </c>
      <c r="H72" s="166"/>
      <c r="I72" s="166">
        <f>ROUND(G72*H72,3)</f>
        <v>0</v>
      </c>
      <c r="J72" s="167">
        <v>1.91E-3</v>
      </c>
      <c r="K72" s="166">
        <f>G72*J72</f>
        <v>1.91E-3</v>
      </c>
      <c r="L72" s="167">
        <v>0</v>
      </c>
      <c r="M72" s="166">
        <f>G72*L72</f>
        <v>0</v>
      </c>
      <c r="N72" s="168">
        <v>20</v>
      </c>
      <c r="O72" s="169">
        <v>16</v>
      </c>
      <c r="P72" s="4" t="s">
        <v>123</v>
      </c>
    </row>
    <row r="73" spans="1:19" s="6" customFormat="1" ht="11.25" customHeight="1">
      <c r="A73" s="173">
        <v>49</v>
      </c>
      <c r="B73" s="173" t="s">
        <v>126</v>
      </c>
      <c r="C73" s="173" t="s">
        <v>127</v>
      </c>
      <c r="D73" s="174" t="s">
        <v>227</v>
      </c>
      <c r="E73" s="175" t="s">
        <v>228</v>
      </c>
      <c r="F73" s="173" t="s">
        <v>159</v>
      </c>
      <c r="G73" s="176">
        <v>1</v>
      </c>
      <c r="H73" s="176"/>
      <c r="I73" s="176">
        <f>ROUND(G73*H73,3)</f>
        <v>0</v>
      </c>
      <c r="J73" s="177">
        <v>8.1999999999999998E-4</v>
      </c>
      <c r="K73" s="176">
        <f>G73*J73</f>
        <v>8.1999999999999998E-4</v>
      </c>
      <c r="L73" s="177">
        <v>0</v>
      </c>
      <c r="M73" s="176">
        <f>G73*L73</f>
        <v>0</v>
      </c>
      <c r="N73" s="178">
        <v>20</v>
      </c>
      <c r="O73" s="179">
        <v>32</v>
      </c>
      <c r="P73" s="6" t="s">
        <v>123</v>
      </c>
    </row>
    <row r="74" spans="1:19" s="4" customFormat="1" ht="11.25" customHeight="1">
      <c r="A74" s="163">
        <v>50</v>
      </c>
      <c r="B74" s="163" t="s">
        <v>119</v>
      </c>
      <c r="C74" s="163" t="s">
        <v>149</v>
      </c>
      <c r="D74" s="164" t="s">
        <v>229</v>
      </c>
      <c r="E74" s="165" t="s">
        <v>230</v>
      </c>
      <c r="F74" s="163" t="s">
        <v>122</v>
      </c>
      <c r="G74" s="166">
        <v>29.5</v>
      </c>
      <c r="H74" s="166"/>
      <c r="I74" s="166">
        <f>ROUND(G74*H74,3)</f>
        <v>0</v>
      </c>
      <c r="J74" s="167">
        <v>1.8000000000000001E-4</v>
      </c>
      <c r="K74" s="166">
        <f>G74*J74</f>
        <v>5.3100000000000005E-3</v>
      </c>
      <c r="L74" s="167">
        <v>0</v>
      </c>
      <c r="M74" s="166">
        <f>G74*L74</f>
        <v>0</v>
      </c>
      <c r="N74" s="168">
        <v>20</v>
      </c>
      <c r="O74" s="169">
        <v>16</v>
      </c>
      <c r="P74" s="4" t="s">
        <v>123</v>
      </c>
    </row>
    <row r="75" spans="1:19" s="5" customFormat="1" ht="11.25" customHeight="1">
      <c r="A75" s="170"/>
      <c r="B75" s="170"/>
      <c r="C75" s="170"/>
      <c r="D75" s="5" t="s">
        <v>9</v>
      </c>
      <c r="E75" s="171" t="s">
        <v>231</v>
      </c>
      <c r="G75" s="172">
        <v>29.5</v>
      </c>
      <c r="P75" s="5">
        <v>2</v>
      </c>
      <c r="Q75" s="5" t="s">
        <v>117</v>
      </c>
      <c r="R75" s="5" t="s">
        <v>125</v>
      </c>
      <c r="S75" s="5" t="s">
        <v>118</v>
      </c>
    </row>
    <row r="76" spans="1:19" s="4" customFormat="1" ht="11.25" customHeight="1">
      <c r="A76" s="163">
        <v>51</v>
      </c>
      <c r="B76" s="163" t="s">
        <v>119</v>
      </c>
      <c r="C76" s="163" t="s">
        <v>149</v>
      </c>
      <c r="D76" s="164" t="s">
        <v>232</v>
      </c>
      <c r="E76" s="165" t="s">
        <v>233</v>
      </c>
      <c r="F76" s="163" t="s">
        <v>122</v>
      </c>
      <c r="G76" s="166">
        <v>29.5</v>
      </c>
      <c r="H76" s="166"/>
      <c r="I76" s="166">
        <f>ROUND(G76*H76,3)</f>
        <v>0</v>
      </c>
      <c r="J76" s="167">
        <v>1.0000000000000001E-5</v>
      </c>
      <c r="K76" s="166">
        <f>G76*J76</f>
        <v>2.9500000000000001E-4</v>
      </c>
      <c r="L76" s="167">
        <v>0</v>
      </c>
      <c r="M76" s="166">
        <f>G76*L76</f>
        <v>0</v>
      </c>
      <c r="N76" s="168">
        <v>20</v>
      </c>
      <c r="O76" s="169">
        <v>16</v>
      </c>
      <c r="P76" s="4" t="s">
        <v>123</v>
      </c>
    </row>
    <row r="77" spans="1:19" s="4" customFormat="1" ht="22.5" customHeight="1">
      <c r="A77" s="163">
        <v>52</v>
      </c>
      <c r="B77" s="163" t="s">
        <v>119</v>
      </c>
      <c r="C77" s="163" t="s">
        <v>149</v>
      </c>
      <c r="D77" s="164" t="s">
        <v>234</v>
      </c>
      <c r="E77" s="165" t="s">
        <v>235</v>
      </c>
      <c r="F77" s="163" t="s">
        <v>236</v>
      </c>
      <c r="G77" s="166">
        <v>0.113</v>
      </c>
      <c r="H77" s="166"/>
      <c r="I77" s="166">
        <f>ROUND(G77*H77,3)</f>
        <v>0</v>
      </c>
      <c r="J77" s="167">
        <v>0</v>
      </c>
      <c r="K77" s="166">
        <f>G77*J77</f>
        <v>0</v>
      </c>
      <c r="L77" s="167">
        <v>0</v>
      </c>
      <c r="M77" s="166">
        <f>G77*L77</f>
        <v>0</v>
      </c>
      <c r="N77" s="168">
        <v>20</v>
      </c>
      <c r="O77" s="169">
        <v>16</v>
      </c>
      <c r="P77" s="4" t="s">
        <v>123</v>
      </c>
    </row>
    <row r="78" spans="1:19" s="4" customFormat="1" ht="11.25" customHeight="1">
      <c r="A78" s="163">
        <v>53</v>
      </c>
      <c r="B78" s="163" t="s">
        <v>119</v>
      </c>
      <c r="C78" s="163" t="s">
        <v>149</v>
      </c>
      <c r="D78" s="164" t="s">
        <v>237</v>
      </c>
      <c r="E78" s="165" t="s">
        <v>238</v>
      </c>
      <c r="F78" s="163" t="s">
        <v>48</v>
      </c>
      <c r="G78" s="166">
        <v>9.4120000000000008</v>
      </c>
      <c r="H78" s="166"/>
      <c r="I78" s="166">
        <f>ROUND(G78*H78,3)</f>
        <v>0</v>
      </c>
      <c r="J78" s="167">
        <v>0</v>
      </c>
      <c r="K78" s="166">
        <f>G78*J78</f>
        <v>0</v>
      </c>
      <c r="L78" s="167">
        <v>0</v>
      </c>
      <c r="M78" s="166">
        <f>G78*L78</f>
        <v>0</v>
      </c>
      <c r="N78" s="168">
        <v>20</v>
      </c>
      <c r="O78" s="169">
        <v>16</v>
      </c>
      <c r="P78" s="4" t="s">
        <v>123</v>
      </c>
    </row>
    <row r="79" spans="1:19" s="2" customFormat="1" ht="11.25" customHeight="1">
      <c r="B79" s="145" t="s">
        <v>65</v>
      </c>
      <c r="D79" s="2" t="s">
        <v>96</v>
      </c>
      <c r="E79" s="2" t="s">
        <v>97</v>
      </c>
      <c r="I79" s="146">
        <f>SUM(I80:I86)</f>
        <v>0</v>
      </c>
      <c r="K79" s="146">
        <f>SUM(K80:K86)</f>
        <v>2.1249999999999998E-2</v>
      </c>
      <c r="M79" s="146">
        <f>SUM(M80:M86)</f>
        <v>1.874E-2</v>
      </c>
      <c r="P79" s="2" t="s">
        <v>118</v>
      </c>
    </row>
    <row r="80" spans="1:19" s="4" customFormat="1" ht="11.25" customHeight="1">
      <c r="A80" s="163">
        <v>54</v>
      </c>
      <c r="B80" s="163" t="s">
        <v>119</v>
      </c>
      <c r="C80" s="163" t="s">
        <v>149</v>
      </c>
      <c r="D80" s="164" t="s">
        <v>239</v>
      </c>
      <c r="E80" s="165" t="s">
        <v>240</v>
      </c>
      <c r="F80" s="163" t="s">
        <v>241</v>
      </c>
      <c r="G80" s="166">
        <v>1</v>
      </c>
      <c r="H80" s="166"/>
      <c r="I80" s="166">
        <f t="shared" ref="I80:I86" si="6">ROUND(G80*H80,3)</f>
        <v>0</v>
      </c>
      <c r="J80" s="167">
        <v>0</v>
      </c>
      <c r="K80" s="166">
        <f t="shared" ref="K80:K86" si="7">G80*J80</f>
        <v>0</v>
      </c>
      <c r="L80" s="167">
        <v>1.874E-2</v>
      </c>
      <c r="M80" s="166">
        <f t="shared" ref="M80:M86" si="8">G80*L80</f>
        <v>1.874E-2</v>
      </c>
      <c r="N80" s="168">
        <v>20</v>
      </c>
      <c r="O80" s="169">
        <v>16</v>
      </c>
      <c r="P80" s="4" t="s">
        <v>123</v>
      </c>
    </row>
    <row r="81" spans="1:16" s="4" customFormat="1" ht="11.25" customHeight="1">
      <c r="A81" s="163">
        <v>55</v>
      </c>
      <c r="B81" s="163" t="s">
        <v>119</v>
      </c>
      <c r="C81" s="163" t="s">
        <v>149</v>
      </c>
      <c r="D81" s="164" t="s">
        <v>242</v>
      </c>
      <c r="E81" s="165" t="s">
        <v>243</v>
      </c>
      <c r="F81" s="163" t="s">
        <v>241</v>
      </c>
      <c r="G81" s="166">
        <v>1</v>
      </c>
      <c r="H81" s="166"/>
      <c r="I81" s="166">
        <f t="shared" si="6"/>
        <v>0</v>
      </c>
      <c r="J81" s="167">
        <v>0</v>
      </c>
      <c r="K81" s="166">
        <f t="shared" si="7"/>
        <v>0</v>
      </c>
      <c r="L81" s="167">
        <v>0</v>
      </c>
      <c r="M81" s="166">
        <f t="shared" si="8"/>
        <v>0</v>
      </c>
      <c r="N81" s="168">
        <v>20</v>
      </c>
      <c r="O81" s="169">
        <v>16</v>
      </c>
      <c r="P81" s="4" t="s">
        <v>123</v>
      </c>
    </row>
    <row r="82" spans="1:16" s="6" customFormat="1" ht="11.25" customHeight="1">
      <c r="A82" s="173">
        <v>56</v>
      </c>
      <c r="B82" s="173" t="s">
        <v>126</v>
      </c>
      <c r="C82" s="173" t="s">
        <v>127</v>
      </c>
      <c r="D82" s="174" t="s">
        <v>244</v>
      </c>
      <c r="E82" s="175" t="s">
        <v>245</v>
      </c>
      <c r="F82" s="173" t="s">
        <v>159</v>
      </c>
      <c r="G82" s="176">
        <v>1</v>
      </c>
      <c r="H82" s="176"/>
      <c r="I82" s="176">
        <f t="shared" si="6"/>
        <v>0</v>
      </c>
      <c r="J82" s="177">
        <v>0</v>
      </c>
      <c r="K82" s="176">
        <f t="shared" si="7"/>
        <v>0</v>
      </c>
      <c r="L82" s="177">
        <v>0</v>
      </c>
      <c r="M82" s="176">
        <f t="shared" si="8"/>
        <v>0</v>
      </c>
      <c r="N82" s="178">
        <v>20</v>
      </c>
      <c r="O82" s="179">
        <v>32</v>
      </c>
      <c r="P82" s="6" t="s">
        <v>123</v>
      </c>
    </row>
    <row r="83" spans="1:16" s="4" customFormat="1" ht="11.25" customHeight="1">
      <c r="A83" s="163">
        <v>57</v>
      </c>
      <c r="B83" s="163" t="s">
        <v>119</v>
      </c>
      <c r="C83" s="163" t="s">
        <v>149</v>
      </c>
      <c r="D83" s="164" t="s">
        <v>246</v>
      </c>
      <c r="E83" s="165" t="s">
        <v>247</v>
      </c>
      <c r="F83" s="163" t="s">
        <v>241</v>
      </c>
      <c r="G83" s="166">
        <v>1</v>
      </c>
      <c r="H83" s="166"/>
      <c r="I83" s="166">
        <f t="shared" si="6"/>
        <v>0</v>
      </c>
      <c r="J83" s="167">
        <v>6.2500000000000003E-3</v>
      </c>
      <c r="K83" s="166">
        <f t="shared" si="7"/>
        <v>6.2500000000000003E-3</v>
      </c>
      <c r="L83" s="167">
        <v>0</v>
      </c>
      <c r="M83" s="166">
        <f t="shared" si="8"/>
        <v>0</v>
      </c>
      <c r="N83" s="168">
        <v>20</v>
      </c>
      <c r="O83" s="169">
        <v>16</v>
      </c>
      <c r="P83" s="4" t="s">
        <v>123</v>
      </c>
    </row>
    <row r="84" spans="1:16" s="6" customFormat="1" ht="11.25" customHeight="1">
      <c r="A84" s="173">
        <v>58</v>
      </c>
      <c r="B84" s="173" t="s">
        <v>126</v>
      </c>
      <c r="C84" s="173" t="s">
        <v>127</v>
      </c>
      <c r="D84" s="174" t="s">
        <v>248</v>
      </c>
      <c r="E84" s="175" t="s">
        <v>249</v>
      </c>
      <c r="F84" s="173" t="s">
        <v>159</v>
      </c>
      <c r="G84" s="176">
        <v>1</v>
      </c>
      <c r="H84" s="176"/>
      <c r="I84" s="176">
        <f t="shared" si="6"/>
        <v>0</v>
      </c>
      <c r="J84" s="177">
        <v>1.4999999999999999E-2</v>
      </c>
      <c r="K84" s="176">
        <f t="shared" si="7"/>
        <v>1.4999999999999999E-2</v>
      </c>
      <c r="L84" s="177">
        <v>0</v>
      </c>
      <c r="M84" s="176">
        <f t="shared" si="8"/>
        <v>0</v>
      </c>
      <c r="N84" s="178">
        <v>20</v>
      </c>
      <c r="O84" s="179">
        <v>32</v>
      </c>
      <c r="P84" s="6" t="s">
        <v>123</v>
      </c>
    </row>
    <row r="85" spans="1:16" s="4" customFormat="1" ht="22.5" customHeight="1">
      <c r="A85" s="163">
        <v>59</v>
      </c>
      <c r="B85" s="163" t="s">
        <v>119</v>
      </c>
      <c r="C85" s="163" t="s">
        <v>149</v>
      </c>
      <c r="D85" s="164" t="s">
        <v>250</v>
      </c>
      <c r="E85" s="165" t="s">
        <v>251</v>
      </c>
      <c r="F85" s="163" t="s">
        <v>236</v>
      </c>
      <c r="G85" s="166">
        <v>1.9E-2</v>
      </c>
      <c r="H85" s="166"/>
      <c r="I85" s="166">
        <f t="shared" si="6"/>
        <v>0</v>
      </c>
      <c r="J85" s="167">
        <v>0</v>
      </c>
      <c r="K85" s="166">
        <f t="shared" si="7"/>
        <v>0</v>
      </c>
      <c r="L85" s="167">
        <v>0</v>
      </c>
      <c r="M85" s="166">
        <f t="shared" si="8"/>
        <v>0</v>
      </c>
      <c r="N85" s="168">
        <v>20</v>
      </c>
      <c r="O85" s="169">
        <v>16</v>
      </c>
      <c r="P85" s="4" t="s">
        <v>123</v>
      </c>
    </row>
    <row r="86" spans="1:16" s="4" customFormat="1" ht="11.25" customHeight="1">
      <c r="A86" s="163">
        <v>60</v>
      </c>
      <c r="B86" s="163" t="s">
        <v>119</v>
      </c>
      <c r="C86" s="163" t="s">
        <v>149</v>
      </c>
      <c r="D86" s="164" t="s">
        <v>252</v>
      </c>
      <c r="E86" s="165" t="s">
        <v>253</v>
      </c>
      <c r="F86" s="163" t="s">
        <v>48</v>
      </c>
      <c r="G86" s="166">
        <v>3.9020000000000001</v>
      </c>
      <c r="H86" s="166"/>
      <c r="I86" s="166">
        <f t="shared" si="6"/>
        <v>0</v>
      </c>
      <c r="J86" s="167">
        <v>0</v>
      </c>
      <c r="K86" s="166">
        <f t="shared" si="7"/>
        <v>0</v>
      </c>
      <c r="L86" s="167">
        <v>0</v>
      </c>
      <c r="M86" s="166">
        <f t="shared" si="8"/>
        <v>0</v>
      </c>
      <c r="N86" s="168">
        <v>20</v>
      </c>
      <c r="O86" s="169">
        <v>16</v>
      </c>
      <c r="P86" s="4" t="s">
        <v>123</v>
      </c>
    </row>
    <row r="87" spans="1:16" s="2" customFormat="1" ht="11.25" customHeight="1">
      <c r="B87" s="145" t="s">
        <v>65</v>
      </c>
      <c r="D87" s="2" t="s">
        <v>98</v>
      </c>
      <c r="E87" s="2" t="s">
        <v>99</v>
      </c>
      <c r="I87" s="146">
        <f>SUM(I88:I93)</f>
        <v>0</v>
      </c>
      <c r="K87" s="146">
        <f>SUM(K88:K93)</f>
        <v>3.6940000000000001E-2</v>
      </c>
      <c r="M87" s="146">
        <f>SUM(M88:M93)</f>
        <v>0</v>
      </c>
      <c r="P87" s="2" t="s">
        <v>118</v>
      </c>
    </row>
    <row r="88" spans="1:16" s="4" customFormat="1" ht="11.25" customHeight="1">
      <c r="A88" s="163">
        <v>61</v>
      </c>
      <c r="B88" s="163" t="s">
        <v>119</v>
      </c>
      <c r="C88" s="163" t="s">
        <v>254</v>
      </c>
      <c r="D88" s="164" t="s">
        <v>255</v>
      </c>
      <c r="E88" s="165" t="s">
        <v>256</v>
      </c>
      <c r="F88" s="163" t="s">
        <v>159</v>
      </c>
      <c r="G88" s="166">
        <v>2</v>
      </c>
      <c r="H88" s="166"/>
      <c r="I88" s="166">
        <f t="shared" ref="I88:I93" si="9">ROUND(G88*H88,3)</f>
        <v>0</v>
      </c>
      <c r="J88" s="167">
        <v>0</v>
      </c>
      <c r="K88" s="166">
        <f t="shared" ref="K88:K93" si="10">G88*J88</f>
        <v>0</v>
      </c>
      <c r="L88" s="167">
        <v>0</v>
      </c>
      <c r="M88" s="166">
        <f t="shared" ref="M88:M93" si="11">G88*L88</f>
        <v>0</v>
      </c>
      <c r="N88" s="168">
        <v>20</v>
      </c>
      <c r="O88" s="169">
        <v>16</v>
      </c>
      <c r="P88" s="4" t="s">
        <v>123</v>
      </c>
    </row>
    <row r="89" spans="1:16" s="6" customFormat="1" ht="22.5" customHeight="1">
      <c r="A89" s="173">
        <v>62</v>
      </c>
      <c r="B89" s="173" t="s">
        <v>126</v>
      </c>
      <c r="C89" s="173" t="s">
        <v>127</v>
      </c>
      <c r="D89" s="174" t="s">
        <v>257</v>
      </c>
      <c r="E89" s="175" t="s">
        <v>258</v>
      </c>
      <c r="F89" s="173" t="s">
        <v>159</v>
      </c>
      <c r="G89" s="176">
        <v>1</v>
      </c>
      <c r="H89" s="176"/>
      <c r="I89" s="176">
        <f t="shared" si="9"/>
        <v>0</v>
      </c>
      <c r="J89" s="177">
        <v>1.4999999999999999E-2</v>
      </c>
      <c r="K89" s="176">
        <f t="shared" si="10"/>
        <v>1.4999999999999999E-2</v>
      </c>
      <c r="L89" s="177">
        <v>0</v>
      </c>
      <c r="M89" s="176">
        <f t="shared" si="11"/>
        <v>0</v>
      </c>
      <c r="N89" s="178">
        <v>20</v>
      </c>
      <c r="O89" s="179">
        <v>32</v>
      </c>
      <c r="P89" s="6" t="s">
        <v>123</v>
      </c>
    </row>
    <row r="90" spans="1:16" s="6" customFormat="1" ht="22.5" customHeight="1">
      <c r="A90" s="173">
        <v>63</v>
      </c>
      <c r="B90" s="173" t="s">
        <v>126</v>
      </c>
      <c r="C90" s="173" t="s">
        <v>127</v>
      </c>
      <c r="D90" s="174" t="s">
        <v>259</v>
      </c>
      <c r="E90" s="175" t="s">
        <v>260</v>
      </c>
      <c r="F90" s="173" t="s">
        <v>159</v>
      </c>
      <c r="G90" s="176">
        <v>1</v>
      </c>
      <c r="H90" s="176"/>
      <c r="I90" s="176">
        <f t="shared" si="9"/>
        <v>0</v>
      </c>
      <c r="J90" s="177">
        <v>1.6500000000000001E-2</v>
      </c>
      <c r="K90" s="176">
        <f t="shared" si="10"/>
        <v>1.6500000000000001E-2</v>
      </c>
      <c r="L90" s="177">
        <v>0</v>
      </c>
      <c r="M90" s="176">
        <f t="shared" si="11"/>
        <v>0</v>
      </c>
      <c r="N90" s="178">
        <v>20</v>
      </c>
      <c r="O90" s="179">
        <v>32</v>
      </c>
      <c r="P90" s="6" t="s">
        <v>123</v>
      </c>
    </row>
    <row r="91" spans="1:16" s="4" customFormat="1" ht="11.25" customHeight="1">
      <c r="A91" s="163">
        <v>64</v>
      </c>
      <c r="B91" s="163" t="s">
        <v>119</v>
      </c>
      <c r="C91" s="163" t="s">
        <v>254</v>
      </c>
      <c r="D91" s="164" t="s">
        <v>261</v>
      </c>
      <c r="E91" s="165" t="s">
        <v>262</v>
      </c>
      <c r="F91" s="163" t="s">
        <v>241</v>
      </c>
      <c r="G91" s="166">
        <v>1</v>
      </c>
      <c r="H91" s="166"/>
      <c r="I91" s="166">
        <f t="shared" si="9"/>
        <v>0</v>
      </c>
      <c r="J91" s="167">
        <v>6.4000000000000005E-4</v>
      </c>
      <c r="K91" s="166">
        <f t="shared" si="10"/>
        <v>6.4000000000000005E-4</v>
      </c>
      <c r="L91" s="167">
        <v>0</v>
      </c>
      <c r="M91" s="166">
        <f t="shared" si="11"/>
        <v>0</v>
      </c>
      <c r="N91" s="168">
        <v>20</v>
      </c>
      <c r="O91" s="169">
        <v>16</v>
      </c>
      <c r="P91" s="4" t="s">
        <v>123</v>
      </c>
    </row>
    <row r="92" spans="1:16" s="6" customFormat="1" ht="22.5" customHeight="1">
      <c r="A92" s="173">
        <v>65</v>
      </c>
      <c r="B92" s="173" t="s">
        <v>126</v>
      </c>
      <c r="C92" s="173" t="s">
        <v>127</v>
      </c>
      <c r="D92" s="174" t="s">
        <v>263</v>
      </c>
      <c r="E92" s="175" t="s">
        <v>264</v>
      </c>
      <c r="F92" s="173" t="s">
        <v>159</v>
      </c>
      <c r="G92" s="176">
        <v>1</v>
      </c>
      <c r="H92" s="176"/>
      <c r="I92" s="176">
        <f t="shared" si="9"/>
        <v>0</v>
      </c>
      <c r="J92" s="177">
        <v>4.7999999999999996E-3</v>
      </c>
      <c r="K92" s="176">
        <f t="shared" si="10"/>
        <v>4.7999999999999996E-3</v>
      </c>
      <c r="L92" s="177">
        <v>0</v>
      </c>
      <c r="M92" s="176">
        <f t="shared" si="11"/>
        <v>0</v>
      </c>
      <c r="N92" s="178">
        <v>20</v>
      </c>
      <c r="O92" s="179">
        <v>32</v>
      </c>
      <c r="P92" s="6" t="s">
        <v>123</v>
      </c>
    </row>
    <row r="93" spans="1:16" s="4" customFormat="1" ht="11.25" customHeight="1">
      <c r="A93" s="163">
        <v>66</v>
      </c>
      <c r="B93" s="163" t="s">
        <v>119</v>
      </c>
      <c r="C93" s="163" t="s">
        <v>254</v>
      </c>
      <c r="D93" s="164" t="s">
        <v>265</v>
      </c>
      <c r="E93" s="165" t="s">
        <v>266</v>
      </c>
      <c r="F93" s="163" t="s">
        <v>48</v>
      </c>
      <c r="G93" s="166">
        <v>24.318000000000001</v>
      </c>
      <c r="H93" s="166"/>
      <c r="I93" s="166">
        <f t="shared" si="9"/>
        <v>0</v>
      </c>
      <c r="J93" s="167">
        <v>0</v>
      </c>
      <c r="K93" s="166">
        <f t="shared" si="10"/>
        <v>0</v>
      </c>
      <c r="L93" s="167">
        <v>0</v>
      </c>
      <c r="M93" s="166">
        <f t="shared" si="11"/>
        <v>0</v>
      </c>
      <c r="N93" s="168">
        <v>20</v>
      </c>
      <c r="O93" s="169">
        <v>16</v>
      </c>
      <c r="P93" s="4" t="s">
        <v>123</v>
      </c>
    </row>
    <row r="94" spans="1:16" s="3" customFormat="1">
      <c r="E94" s="3" t="s">
        <v>100</v>
      </c>
      <c r="I94" s="147">
        <f>I14</f>
        <v>0</v>
      </c>
      <c r="K94" s="147">
        <f>K14</f>
        <v>0.14057549999999999</v>
      </c>
      <c r="M94" s="147">
        <f>M14</f>
        <v>0.13167999999999999</v>
      </c>
    </row>
  </sheetData>
  <sheetProtection formatCells="0" formatColumns="0" formatRows="0" insertColumns="0" insertRows="0" insertHyperlinks="0" deleteColumns="0" deleteRows="0" sort="0" autoFilter="0" pivotTables="0"/>
  <phoneticPr fontId="32" type="noConversion"/>
  <printOptions horizontalCentered="1"/>
  <pageMargins left="0.59027779102325439" right="0.59027779102325439" top="0.59027779102325439" bottom="0.59027779102325439" header="0.51180553436279297" footer="0.51180553436279297"/>
  <pageSetup paperSize="9" fitToHeight="999" orientation="landscape" errors="blank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5" sqref="I15"/>
    </sheetView>
  </sheetViews>
  <sheetFormatPr defaultRowHeight="12.75"/>
  <sheetData/>
  <sheetProtection formatCells="0" formatColumns="0" formatRows="0" insertColumns="0" insertRows="0" insertHyperlinks="0" deleteColumns="0" deleteRows="0" sort="0" autoFilter="0" pivotTables="0"/>
  <phoneticPr fontId="32" type="noConversion"/>
  <pageMargins left="0.69999998807907104" right="0.69999998807907104" top="0.75" bottom="0.75" header="0.30000001192092896" footer="0.30000001192092896"/>
  <pageSetup errors="blank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/>
</file>

<file path=customXml/itemProps1.xml><?xml version="1.0" encoding="utf-8"?>
<ds:datastoreItem xmlns:ds="http://schemas.openxmlformats.org/officeDocument/2006/customXml" ds:itemID="{218E4815-D7B2-4783-B104-B47A2DF455E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Krycí list</vt:lpstr>
      <vt:lpstr>Rekapitulácia</vt:lpstr>
      <vt:lpstr>Rozpocet</vt:lpstr>
      <vt:lpstr>#Figury</vt:lpstr>
      <vt:lpstr>Rekapitulácia!Print_Titles</vt:lpstr>
      <vt:lpstr>Rozpocet!Print_Titles</vt:lpstr>
    </vt:vector>
  </TitlesOfParts>
  <Company>KROS s.r.o.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regec</dc:creator>
  <cp:lastModifiedBy>SKRINek2</cp:lastModifiedBy>
  <cp:lastPrinted>2016-04-25T08:34:55Z</cp:lastPrinted>
  <dcterms:created xsi:type="dcterms:W3CDTF">2006-04-27T05:25:48Z</dcterms:created>
  <dcterms:modified xsi:type="dcterms:W3CDTF">2016-09-21T08:58:17Z</dcterms:modified>
</cp:coreProperties>
</file>